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PRESUPUESTO/2 0 2 5/EJECUCION PRESUPUESTARIA/"/>
    </mc:Choice>
  </mc:AlternateContent>
  <xr:revisionPtr revIDLastSave="605" documentId="13_ncr:1_{FE18A31B-3DFD-4916-81CB-5BD9F5C2D9E3}" xr6:coauthVersionLast="47" xr6:coauthVersionMax="47" xr10:uidLastSave="{C82BD4F3-53D9-4230-989A-B564E2E31D7A}"/>
  <bookViews>
    <workbookView xWindow="-120" yWindow="-120" windowWidth="29040" windowHeight="16440" tabRatio="713" xr2:uid="{00000000-000D-0000-FFFF-FFFF00000000}"/>
  </bookViews>
  <sheets>
    <sheet name="marzo 2025" sheetId="4" r:id="rId1"/>
  </sheets>
  <definedNames>
    <definedName name="_xlnm.Print_Area" localSheetId="0">'marzo 2025'!$A$1:$P$99</definedName>
    <definedName name="_xlnm.Print_Titles" localSheetId="0">'marzo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G37" i="4" s="1"/>
  <c r="H37" i="4" s="1"/>
  <c r="I37" i="4" s="1"/>
  <c r="J37" i="4" s="1"/>
  <c r="K37" i="4" s="1"/>
  <c r="F54" i="4"/>
  <c r="F53" i="4"/>
  <c r="F31" i="4"/>
  <c r="F29" i="4"/>
  <c r="F22" i="4"/>
  <c r="F21" i="4"/>
  <c r="F61" i="4"/>
  <c r="F60" i="4"/>
  <c r="F59" i="4"/>
  <c r="F58" i="4"/>
  <c r="F57" i="4"/>
  <c r="F56" i="4"/>
  <c r="F55" i="4"/>
  <c r="F35" i="4"/>
  <c r="F34" i="4"/>
  <c r="F32" i="4"/>
  <c r="F30" i="4"/>
  <c r="F28" i="4"/>
  <c r="C26" i="4"/>
  <c r="E17" i="4"/>
  <c r="F17" i="4" s="1"/>
  <c r="E11" i="4"/>
  <c r="F11" i="4" s="1"/>
  <c r="E33" i="4"/>
  <c r="F33" i="4" s="1"/>
  <c r="E27" i="4"/>
  <c r="F27" i="4" s="1"/>
  <c r="E21" i="4"/>
  <c r="E19" i="4"/>
  <c r="F19" i="4" s="1"/>
  <c r="E22" i="4"/>
  <c r="E15" i="4"/>
  <c r="F15" i="4" s="1"/>
  <c r="E12" i="4"/>
  <c r="F12" i="4" s="1"/>
  <c r="E20" i="4"/>
  <c r="F20" i="4" s="1"/>
  <c r="E25" i="4"/>
  <c r="F25" i="4" s="1"/>
  <c r="E24" i="4"/>
  <c r="F24" i="4" s="1"/>
  <c r="E23" i="4"/>
  <c r="F23" i="4" s="1"/>
  <c r="E18" i="4"/>
  <c r="F18" i="4" s="1"/>
  <c r="E13" i="4"/>
  <c r="F13" i="4" s="1"/>
  <c r="P13" i="4" s="1"/>
  <c r="E14" i="4"/>
  <c r="F14" i="4" s="1"/>
  <c r="N45" i="4" l="1"/>
  <c r="N46" i="4"/>
  <c r="N47" i="4"/>
  <c r="N48" i="4"/>
  <c r="N49" i="4"/>
  <c r="N50" i="4"/>
  <c r="N51" i="4"/>
  <c r="N72" i="4"/>
  <c r="N73" i="4"/>
  <c r="N71" i="4"/>
  <c r="N69" i="4"/>
  <c r="N68" i="4"/>
  <c r="N38" i="4"/>
  <c r="O38" i="4" s="1"/>
  <c r="N39" i="4"/>
  <c r="N40" i="4"/>
  <c r="N41" i="4"/>
  <c r="N42" i="4"/>
  <c r="N43" i="4"/>
  <c r="N52" i="4" l="1"/>
  <c r="H62" i="4" l="1"/>
  <c r="G62" i="4"/>
  <c r="M62" i="4"/>
  <c r="F62" i="4"/>
  <c r="I62" i="4" l="1"/>
  <c r="L16" i="4"/>
  <c r="E70" i="4"/>
  <c r="E67" i="4"/>
  <c r="E62" i="4"/>
  <c r="E52" i="4"/>
  <c r="E44" i="4"/>
  <c r="E36" i="4"/>
  <c r="E26" i="4"/>
  <c r="P61" i="4"/>
  <c r="P40" i="4"/>
  <c r="D36" i="4"/>
  <c r="C36" i="4"/>
  <c r="B36" i="4"/>
  <c r="E10" i="4"/>
  <c r="E83" i="4"/>
  <c r="E80" i="4"/>
  <c r="E77" i="4"/>
  <c r="O83" i="4"/>
  <c r="N83" i="4"/>
  <c r="M83" i="4"/>
  <c r="L83" i="4"/>
  <c r="K83" i="4"/>
  <c r="J83" i="4"/>
  <c r="I83" i="4"/>
  <c r="H83" i="4"/>
  <c r="G83" i="4"/>
  <c r="F83" i="4"/>
  <c r="D83" i="4"/>
  <c r="C83" i="4"/>
  <c r="O80" i="4"/>
  <c r="N80" i="4"/>
  <c r="M80" i="4"/>
  <c r="L80" i="4"/>
  <c r="K80" i="4"/>
  <c r="J80" i="4"/>
  <c r="I80" i="4"/>
  <c r="H80" i="4"/>
  <c r="G80" i="4"/>
  <c r="F80" i="4"/>
  <c r="D80" i="4"/>
  <c r="C80" i="4"/>
  <c r="B83" i="4"/>
  <c r="B80" i="4"/>
  <c r="O77" i="4"/>
  <c r="N77" i="4"/>
  <c r="M77" i="4"/>
  <c r="L77" i="4"/>
  <c r="K77" i="4"/>
  <c r="J77" i="4"/>
  <c r="I77" i="4"/>
  <c r="H77" i="4"/>
  <c r="G77" i="4"/>
  <c r="F77" i="4"/>
  <c r="D77" i="4"/>
  <c r="C77" i="4"/>
  <c r="B77" i="4"/>
  <c r="O10" i="4"/>
  <c r="N10" i="4"/>
  <c r="M10" i="4"/>
  <c r="L10" i="4"/>
  <c r="I10" i="4"/>
  <c r="H10" i="4"/>
  <c r="O16" i="4"/>
  <c r="N16" i="4"/>
  <c r="M16" i="4"/>
  <c r="K16" i="4"/>
  <c r="J16" i="4"/>
  <c r="I16" i="4"/>
  <c r="H16" i="4"/>
  <c r="O26" i="4"/>
  <c r="N26" i="4"/>
  <c r="M26" i="4"/>
  <c r="L26" i="4"/>
  <c r="K26" i="4"/>
  <c r="J26" i="4"/>
  <c r="I26" i="4"/>
  <c r="H26" i="4"/>
  <c r="F36" i="4"/>
  <c r="O52" i="4"/>
  <c r="M52" i="4"/>
  <c r="L52" i="4"/>
  <c r="K52" i="4"/>
  <c r="J52" i="4"/>
  <c r="I52" i="4"/>
  <c r="H52" i="4"/>
  <c r="O70" i="4"/>
  <c r="N70" i="4"/>
  <c r="M70" i="4"/>
  <c r="L70" i="4"/>
  <c r="K70" i="4"/>
  <c r="J70" i="4"/>
  <c r="I70" i="4"/>
  <c r="H70" i="4"/>
  <c r="G70" i="4"/>
  <c r="F70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L37" i="4" s="1"/>
  <c r="L36" i="4" s="1"/>
  <c r="K44" i="4"/>
  <c r="J44" i="4"/>
  <c r="I44" i="4"/>
  <c r="H44" i="4"/>
  <c r="G44" i="4"/>
  <c r="F44" i="4"/>
  <c r="D44" i="4"/>
  <c r="C44" i="4"/>
  <c r="B44" i="4"/>
  <c r="G36" i="4" l="1"/>
  <c r="H36" i="4"/>
  <c r="H74" i="4" s="1"/>
  <c r="K10" i="4"/>
  <c r="J10" i="4"/>
  <c r="P15" i="4"/>
  <c r="G52" i="4"/>
  <c r="G26" i="4"/>
  <c r="G16" i="4"/>
  <c r="G10" i="4"/>
  <c r="E16" i="4"/>
  <c r="I76" i="4"/>
  <c r="M85" i="4"/>
  <c r="F52" i="4"/>
  <c r="F26" i="4"/>
  <c r="F16" i="4"/>
  <c r="C85" i="4"/>
  <c r="O76" i="4"/>
  <c r="G85" i="4"/>
  <c r="O85" i="4"/>
  <c r="C76" i="4"/>
  <c r="J76" i="4"/>
  <c r="G76" i="4"/>
  <c r="K85" i="4"/>
  <c r="I85" i="4"/>
  <c r="M76" i="4"/>
  <c r="K76" i="4"/>
  <c r="E85" i="4"/>
  <c r="E76" i="4"/>
  <c r="F76" i="4"/>
  <c r="J85" i="4"/>
  <c r="N85" i="4"/>
  <c r="D85" i="4"/>
  <c r="H85" i="4"/>
  <c r="L85" i="4"/>
  <c r="N76" i="4"/>
  <c r="D76" i="4"/>
  <c r="H76" i="4"/>
  <c r="L76" i="4"/>
  <c r="F85" i="4"/>
  <c r="I36" i="4" l="1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60" i="4"/>
  <c r="P59" i="4"/>
  <c r="P58" i="4"/>
  <c r="P57" i="4"/>
  <c r="P56" i="4"/>
  <c r="P55" i="4"/>
  <c r="P54" i="4"/>
  <c r="P53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5" i="4"/>
  <c r="P34" i="4"/>
  <c r="P33" i="4"/>
  <c r="P32" i="4"/>
  <c r="P31" i="4"/>
  <c r="P30" i="4"/>
  <c r="P29" i="4"/>
  <c r="P28" i="4"/>
  <c r="P27" i="4"/>
  <c r="P25" i="4"/>
  <c r="P24" i="4"/>
  <c r="P23" i="4"/>
  <c r="P22" i="4"/>
  <c r="P21" i="4"/>
  <c r="P20" i="4"/>
  <c r="P19" i="4"/>
  <c r="P18" i="4"/>
  <c r="P17" i="4"/>
  <c r="P14" i="4"/>
  <c r="P12" i="4"/>
  <c r="D52" i="4"/>
  <c r="P52" i="4" s="1"/>
  <c r="D26" i="4"/>
  <c r="P26" i="4" s="1"/>
  <c r="D16" i="4"/>
  <c r="P16" i="4" s="1"/>
  <c r="D10" i="4"/>
  <c r="C52" i="4"/>
  <c r="C16" i="4"/>
  <c r="C10" i="4"/>
  <c r="B52" i="4"/>
  <c r="B26" i="4"/>
  <c r="B16" i="4"/>
  <c r="I74" i="4" l="1"/>
  <c r="L62" i="4"/>
  <c r="L74" i="4" s="1"/>
  <c r="L9" i="4" s="1"/>
  <c r="N62" i="4"/>
  <c r="P10" i="4"/>
  <c r="G9" i="4"/>
  <c r="F9" i="4"/>
  <c r="E87" i="4"/>
  <c r="E9" i="4"/>
  <c r="C74" i="4"/>
  <c r="C87" i="4" s="1"/>
  <c r="D74" i="4"/>
  <c r="B10" i="4"/>
  <c r="B74" i="4" s="1"/>
  <c r="B9" i="4" s="1"/>
  <c r="I87" i="4" l="1"/>
  <c r="I9" i="4"/>
  <c r="K36" i="4"/>
  <c r="K74" i="4" s="1"/>
  <c r="J36" i="4"/>
  <c r="L87" i="4"/>
  <c r="O62" i="4"/>
  <c r="P63" i="4"/>
  <c r="C9" i="4"/>
  <c r="D87" i="4"/>
  <c r="D9" i="4"/>
  <c r="B76" i="4"/>
  <c r="B85" i="4"/>
  <c r="B87" i="4" s="1"/>
  <c r="M37" i="4" l="1"/>
  <c r="M36" i="4" s="1"/>
  <c r="M74" i="4" s="1"/>
  <c r="M87" i="4" s="1"/>
  <c r="K87" i="4"/>
  <c r="K9" i="4"/>
  <c r="P62" i="4"/>
  <c r="J74" i="4"/>
  <c r="N37" i="4" l="1"/>
  <c r="M9" i="4"/>
  <c r="J87" i="4"/>
  <c r="J9" i="4"/>
  <c r="N36" i="4" l="1"/>
  <c r="O37" i="4"/>
  <c r="N74" i="4" l="1"/>
  <c r="O36" i="4"/>
  <c r="O74" i="4" s="1"/>
  <c r="P37" i="4"/>
  <c r="O87" i="4" l="1"/>
  <c r="O9" i="4"/>
  <c r="N87" i="4"/>
  <c r="P74" i="4"/>
  <c r="N9" i="4"/>
  <c r="P36" i="4"/>
  <c r="P87" i="4" l="1"/>
  <c r="P9" i="4"/>
  <c r="Q9" i="4" s="1"/>
</calcChain>
</file>

<file path=xl/sharedStrings.xml><?xml version="1.0" encoding="utf-8"?>
<sst xmlns="http://schemas.openxmlformats.org/spreadsheetml/2006/main" count="117" uniqueCount="111">
  <si>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</si>
  <si>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</si>
  <si>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</si>
  <si>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</si>
  <si>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</si>
  <si>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</si>
  <si>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</si>
  <si>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</si>
  <si>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</si>
  <si>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</si>
  <si>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</si>
  <si>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</si>
  <si>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</si>
  <si>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</si>
  <si>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</si>
  <si>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</si>
  <si>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</si>
  <si>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</si>
  <si>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</si>
  <si>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</si>
  <si>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</si>
  <si>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</si>
  <si>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</si>
  <si>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</si>
  <si>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</si>
  <si>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</si>
  <si>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</si>
  <si>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</si>
  <si>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</si>
  <si>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</si>
  <si>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</si>
  <si>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</si>
  <si>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</si>
  <si>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</si>
  <si>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</si>
  <si>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</si>
  <si>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</si>
  <si>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</si>
  <si>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</si>
  <si>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</si>
  <si>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</si>
  <si>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</si>
  <si>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</si>
  <si>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</si>
  <si>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</si>
  <si>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</si>
  <si>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</si>
  <si>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</si>
  <si>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</si>
  <si>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</si>
  <si>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</si>
  <si>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</si>
  <si>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</si>
  <si>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</si>
  <si>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</si>
  <si>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</si>
  <si>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</si>
  <si>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</si>
  <si>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</si>
  <si>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</si>
  <si>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</si>
  <si>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</si>
  <si>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</si>
  <si>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</si>
  <si>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</si>
  <si>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</si>
  <si>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</si>
  <si>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</si>
  <si>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</si>
  <si>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</si>
  <si>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</si>
  <si>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</si>
  <si>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</si>
  <si>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</si>
  <si>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</si>
  <si>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</si>
  <si>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</si>
  <si>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</si>
  <si>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</si>
  <si>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</si>
  <si>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</si>
  <si>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</si>
  <si>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</si>
  <si>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</si>
  <si>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</si>
  <si>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</si>
  <si>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</si>
  <si>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</si>
  <si>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</si>
  <si>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</si>
  <si>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</si>
  <si>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</si>
  <si>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</si>
  <si>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</si>
  <si>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</si>
  <si>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</si>
  <si>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</si>
  <si>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</si>
  <si>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</si>
  <si>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</si>
  <si>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</si>
  <si>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</si>
  <si>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</si>
  <si>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Dir. Administrativo Financiero</t>
  </si>
  <si>
    <t>Fuente: [SIGEF]</t>
  </si>
  <si>
    <t>Enc. De Contabilidad</t>
  </si>
  <si>
    <t>%  Consumido</t>
  </si>
  <si>
    <t xml:space="preserve">                       Analista Financiera</t>
  </si>
  <si>
    <r>
      <t xml:space="preserve">            Preparado: </t>
    </r>
    <r>
      <rPr>
        <sz val="12"/>
        <color theme="1"/>
        <rFont val="Calibri"/>
        <family val="2"/>
        <scheme val="minor"/>
      </rPr>
      <t>Yohan Alcantara</t>
    </r>
  </si>
  <si>
    <r>
      <t xml:space="preserve">Revisado: </t>
    </r>
    <r>
      <rPr>
        <sz val="12"/>
        <color theme="1"/>
        <rFont val="Calibri"/>
        <family val="2"/>
        <scheme val="minor"/>
      </rPr>
      <t>Juan Gonzalez</t>
    </r>
  </si>
  <si>
    <r>
      <t xml:space="preserve">Aprobado: </t>
    </r>
    <r>
      <rPr>
        <sz val="12"/>
        <color theme="1"/>
        <rFont val="Calibri"/>
        <family val="2"/>
        <scheme val="minor"/>
      </rPr>
      <t>María E. Montero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</si>
</sst>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7" fillId="0" borderId="0" xfId="0" applyNumberFormat="1" applyFont="1" applyAlignment="1">
      <alignment vertical="center"/>
    </xf>
    <xf numFmtId="43" fontId="4" fillId="0" borderId="0" xfId="1" applyFont="1" applyFill="1" applyBorder="1" applyAlignment="1">
      <alignment vertical="center"/>
    </xf>
    <xf numFmtId="43" fontId="8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6" fillId="5" borderId="0" xfId="1" applyFont="1" applyFill="1" applyBorder="1" applyAlignment="1">
      <alignment horizontal="center" vertical="center"/>
    </xf>
    <xf numFmtId="43" fontId="1" fillId="3" borderId="0" xfId="1" applyFont="1" applyFill="1" applyBorder="1" applyAlignment="1">
      <alignment vertical="center" wrapText="1"/>
    </xf>
    <xf numFmtId="43" fontId="5" fillId="4" borderId="0" xfId="0" applyNumberFormat="1" applyFont="1" applyFill="1" applyAlignment="1">
      <alignment horizontal="center" vertical="center" wrapText="1"/>
    </xf>
    <xf numFmtId="43" fontId="1" fillId="7" borderId="0" xfId="1" applyFont="1" applyFill="1" applyBorder="1" applyAlignment="1">
      <alignment horizontal="center" vertical="center" wrapText="1"/>
    </xf>
    <xf numFmtId="43" fontId="1" fillId="2" borderId="0" xfId="0" applyNumberFormat="1" applyFont="1" applyFill="1" applyAlignment="1">
      <alignment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8" borderId="0" xfId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3" fontId="9" fillId="0" borderId="0" xfId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horizontal="left" vertical="center" wrapText="1" indent="2"/>
    </xf>
    <xf numFmtId="43" fontId="9" fillId="0" borderId="0" xfId="1" applyFont="1" applyFill="1" applyBorder="1" applyAlignment="1">
      <alignment vertical="center" wrapText="1"/>
    </xf>
    <xf numFmtId="43" fontId="9" fillId="0" borderId="0" xfId="1" applyFont="1" applyFill="1" applyBorder="1" applyAlignment="1">
      <alignment vertical="center"/>
    </xf>
    <xf numFmtId="43" fontId="9" fillId="0" borderId="0" xfId="1" applyFont="1" applyBorder="1" applyAlignment="1">
      <alignment vertical="center" wrapText="1"/>
    </xf>
    <xf numFmtId="43" fontId="9" fillId="0" borderId="0" xfId="1" applyFont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43" fontId="10" fillId="0" borderId="0" xfId="1" applyFont="1" applyBorder="1" applyAlignment="1">
      <alignment vertical="center" wrapText="1"/>
    </xf>
    <xf numFmtId="43" fontId="10" fillId="0" borderId="0" xfId="1" applyFont="1" applyBorder="1" applyAlignment="1">
      <alignment vertical="center"/>
    </xf>
    <xf numFmtId="43" fontId="10" fillId="0" borderId="0" xfId="0" applyNumberFormat="1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43" fontId="0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232832</xdr:colOff>
      <xdr:row>0</xdr:row>
      <xdr:rowOff>158752</xdr:rowOff>
    </xdr:from>
    <xdr:to>
      <xdr:col>0</xdr:col>
      <xdr:colOff>2147125</xdr:colOff>
      <xdr:row>4</xdr:row>
      <xdr:rowOff>57150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2" y="158752"/>
          <a:ext cx="1914293" cy="812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C97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98" sqref="A98"/>
    </sheetView>
  </sheetViews>
  <sheetFormatPr baseColWidth="10" defaultColWidth="9.140625" defaultRowHeight="15" x14ac:dyDescent="0.25"/>
  <cols>
    <col min="1" max="1" width="54.5703125" bestFit="1" customWidth="1"/>
    <col min="2" max="3" width="14.5703125" style="20" bestFit="1" customWidth="1"/>
    <col min="4" max="4" width="13.5703125" style="20" bestFit="1" customWidth="1"/>
    <col min="5" max="6" width="13.5703125" style="11" bestFit="1" customWidth="1"/>
    <col min="7" max="15" width="3.42578125" style="11" hidden="1" customWidth="1"/>
    <col min="16" max="16" width="13.5703125" style="11" bestFit="1" customWidth="1"/>
    <col min="17" max="17" width="16.7109375" style="11" hidden="1" customWidth="1"/>
    <col min="18" max="18" width="96.7109375" hidden="1" customWidth="1"/>
    <col min="20" max="27" width="6" bestFit="1" customWidth="1"/>
    <col min="28" max="29" width="7" bestFit="1" customWidth="1"/>
  </cols>
  <sheetData>
    <row r="1" spans="1:29" ht="18.75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R1" s="1" t="s">
        <v>91</v>
      </c>
    </row>
    <row r="2" spans="1:29" ht="18.75" customHeight="1" x14ac:dyDescent="0.25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R2" s="2" t="s">
        <v>93</v>
      </c>
    </row>
    <row r="3" spans="1:29" ht="18.75" x14ac:dyDescent="0.25">
      <c r="A3" s="71">
        <v>2025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R3" s="2" t="s">
        <v>94</v>
      </c>
    </row>
    <row r="4" spans="1:29" ht="15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R4" s="2" t="s">
        <v>92</v>
      </c>
    </row>
    <row r="5" spans="1:29" x14ac:dyDescent="0.25">
      <c r="A5" s="55" t="s">
        <v>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R5" s="2" t="s">
        <v>95</v>
      </c>
    </row>
    <row r="6" spans="1:29" ht="5.0999999999999996" customHeight="1" thickBot="1" x14ac:dyDescent="0.3">
      <c r="P6" s="34"/>
      <c r="R6" s="2" t="s">
        <v>96</v>
      </c>
    </row>
    <row r="7" spans="1:29" ht="18" customHeight="1" x14ac:dyDescent="0.25">
      <c r="A7" s="72" t="s">
        <v>0</v>
      </c>
      <c r="B7" s="48" t="s">
        <v>100</v>
      </c>
      <c r="C7" s="48" t="s">
        <v>101</v>
      </c>
      <c r="D7" s="50" t="s">
        <v>102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43"/>
      <c r="R7" s="2"/>
    </row>
    <row r="8" spans="1:29" ht="15" customHeight="1" x14ac:dyDescent="0.25">
      <c r="A8" s="73"/>
      <c r="B8" s="49"/>
      <c r="C8" s="49"/>
      <c r="D8" s="21" t="s">
        <v>79</v>
      </c>
      <c r="E8" s="22" t="s">
        <v>80</v>
      </c>
      <c r="F8" s="23" t="s">
        <v>81</v>
      </c>
      <c r="G8" s="23" t="s">
        <v>82</v>
      </c>
      <c r="H8" s="23" t="s">
        <v>83</v>
      </c>
      <c r="I8" s="24" t="s">
        <v>84</v>
      </c>
      <c r="J8" s="25" t="s">
        <v>85</v>
      </c>
      <c r="K8" s="24" t="s">
        <v>86</v>
      </c>
      <c r="L8" s="26" t="s">
        <v>87</v>
      </c>
      <c r="M8" s="25" t="s">
        <v>88</v>
      </c>
      <c r="N8" s="25" t="s">
        <v>89</v>
      </c>
      <c r="O8" s="25" t="s">
        <v>90</v>
      </c>
      <c r="P8" s="24" t="s">
        <v>98</v>
      </c>
      <c r="Q8" s="45" t="s">
        <v>106</v>
      </c>
      <c r="AB8" s="4"/>
      <c r="AC8" s="4"/>
    </row>
    <row r="9" spans="1:29" ht="20.100000000000001" customHeight="1" x14ac:dyDescent="0.25">
      <c r="A9" s="5" t="s">
        <v>1</v>
      </c>
      <c r="B9" s="13">
        <f>SUM(B74)</f>
        <v>354000000</v>
      </c>
      <c r="C9" s="13">
        <f t="shared" ref="C9:O9" si="0">SUM(C74)</f>
        <v>471119128.90999997</v>
      </c>
      <c r="D9" s="13">
        <f t="shared" si="0"/>
        <v>11851531.859999999</v>
      </c>
      <c r="E9" s="13">
        <f>SUM(E74)</f>
        <v>14871649.939999999</v>
      </c>
      <c r="F9" s="13">
        <f t="shared" si="0"/>
        <v>21584749.810000002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29">
        <f>SUM(D9:O9)</f>
        <v>48307931.609999999</v>
      </c>
      <c r="Q9" s="46">
        <f>+P9/C9*100</f>
        <v>10.2538675773508</v>
      </c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27" customFormat="1" ht="20.100000000000001" customHeight="1" x14ac:dyDescent="0.25">
      <c r="A10" s="6" t="s">
        <v>2</v>
      </c>
      <c r="B10" s="37">
        <f>SUM(B11:B15)</f>
        <v>232020884</v>
      </c>
      <c r="C10" s="37">
        <f>SUM(C11:C15)</f>
        <v>232020884</v>
      </c>
      <c r="D10" s="39">
        <f>SUM(D11:D15)</f>
        <v>9663877.5299999993</v>
      </c>
      <c r="E10" s="37">
        <f>SUM(E11:E15)</f>
        <v>10790318.43</v>
      </c>
      <c r="F10" s="37">
        <f t="shared" ref="F10:O10" si="1">SUM(F11:F15)</f>
        <v>12127452.690000001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>SUM(D10:O10)</f>
        <v>32581648.650000002</v>
      </c>
      <c r="Q10" s="34"/>
      <c r="T10" s="28"/>
    </row>
    <row r="11" spans="1:29" ht="18" customHeight="1" x14ac:dyDescent="0.25">
      <c r="A11" s="7" t="s">
        <v>3</v>
      </c>
      <c r="B11" s="42">
        <v>156190000</v>
      </c>
      <c r="C11" s="42">
        <v>156190000</v>
      </c>
      <c r="D11" s="16">
        <v>7689000</v>
      </c>
      <c r="E11" s="15">
        <f>16471022.61-D11</f>
        <v>8782022.6099999994</v>
      </c>
      <c r="F11" s="15">
        <f>26389150.44-D11-E11</f>
        <v>9918127.8300000019</v>
      </c>
      <c r="G11" s="15"/>
      <c r="H11" s="16"/>
      <c r="I11" s="15"/>
      <c r="J11" s="15"/>
      <c r="K11" s="15"/>
      <c r="L11" s="15"/>
      <c r="M11" s="15"/>
      <c r="N11" s="15"/>
      <c r="O11" s="15"/>
      <c r="P11" s="16">
        <f>SUM(D11:O11)</f>
        <v>26389150.440000001</v>
      </c>
      <c r="Q11" s="34"/>
    </row>
    <row r="12" spans="1:29" x14ac:dyDescent="0.25">
      <c r="A12" s="7" t="s">
        <v>4</v>
      </c>
      <c r="B12" s="42">
        <v>55984500</v>
      </c>
      <c r="C12" s="34">
        <v>55984500</v>
      </c>
      <c r="D12" s="16">
        <v>867750</v>
      </c>
      <c r="E12" s="15">
        <f>1665400-D12</f>
        <v>797650</v>
      </c>
      <c r="F12" s="15">
        <f>2541400-D12-E12</f>
        <v>876000</v>
      </c>
      <c r="H12" s="16"/>
      <c r="N12" s="15"/>
      <c r="P12" s="15">
        <f t="shared" ref="P12:P14" si="2">SUM(D12:O12)</f>
        <v>2541400</v>
      </c>
      <c r="Q12" s="34"/>
    </row>
    <row r="13" spans="1:29" s="58" customFormat="1" ht="12.75" x14ac:dyDescent="0.2">
      <c r="A13" s="61" t="s">
        <v>37</v>
      </c>
      <c r="B13" s="62">
        <v>0</v>
      </c>
      <c r="C13" s="63">
        <v>0</v>
      </c>
      <c r="D13" s="64">
        <v>0</v>
      </c>
      <c r="E13" s="65">
        <f t="shared" ref="E13:E25" si="3">0-D13</f>
        <v>0</v>
      </c>
      <c r="F13" s="65">
        <f t="shared" ref="F13:F35" si="4">0-D13-E13</f>
        <v>0</v>
      </c>
      <c r="G13" s="60">
        <v>0</v>
      </c>
      <c r="H13" s="64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5">
        <v>0</v>
      </c>
      <c r="O13" s="60">
        <v>0</v>
      </c>
      <c r="P13" s="65">
        <f>SUM(D13:O13)</f>
        <v>0</v>
      </c>
      <c r="Q13" s="63"/>
    </row>
    <row r="14" spans="1:29" s="58" customFormat="1" ht="12.75" x14ac:dyDescent="0.2">
      <c r="A14" s="61" t="s">
        <v>5</v>
      </c>
      <c r="B14" s="62">
        <v>0</v>
      </c>
      <c r="C14" s="63">
        <v>0</v>
      </c>
      <c r="D14" s="64">
        <v>0</v>
      </c>
      <c r="E14" s="65">
        <f t="shared" si="3"/>
        <v>0</v>
      </c>
      <c r="F14" s="65">
        <f t="shared" si="4"/>
        <v>0</v>
      </c>
      <c r="G14" s="60">
        <v>0</v>
      </c>
      <c r="H14" s="64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5">
        <v>0</v>
      </c>
      <c r="O14" s="60">
        <v>0</v>
      </c>
      <c r="P14" s="65">
        <f t="shared" si="2"/>
        <v>0</v>
      </c>
      <c r="Q14" s="63"/>
    </row>
    <row r="15" spans="1:29" x14ac:dyDescent="0.25">
      <c r="A15" s="7" t="s">
        <v>6</v>
      </c>
      <c r="B15" s="42">
        <v>19846384</v>
      </c>
      <c r="C15" s="42">
        <v>19846384</v>
      </c>
      <c r="D15" s="16">
        <v>1107127.53</v>
      </c>
      <c r="E15" s="15">
        <f>2317773.35-D15</f>
        <v>1210645.82</v>
      </c>
      <c r="F15" s="15">
        <f>3651098.21-D15-E15</f>
        <v>1333324.8599999996</v>
      </c>
      <c r="H15" s="16"/>
      <c r="N15" s="15"/>
      <c r="P15" s="15">
        <f>SUM(D15:O15)</f>
        <v>3651098.21</v>
      </c>
      <c r="Q15" s="34"/>
    </row>
    <row r="16" spans="1:29" s="27" customFormat="1" x14ac:dyDescent="0.25">
      <c r="A16" s="6" t="s">
        <v>7</v>
      </c>
      <c r="B16" s="37">
        <f>SUM(B17:B25)</f>
        <v>105680008</v>
      </c>
      <c r="C16" s="37">
        <f>SUM(C17:C25)</f>
        <v>188874136.91</v>
      </c>
      <c r="D16" s="37">
        <f>SUM(D17:D25)</f>
        <v>2187654.33</v>
      </c>
      <c r="E16" s="38">
        <f>SUM(E17:E25)</f>
        <v>2369031.5100000002</v>
      </c>
      <c r="F16" s="38">
        <f t="shared" ref="F16:O16" si="5">SUM(F17:F25)</f>
        <v>7979198.3200000003</v>
      </c>
      <c r="G16" s="38">
        <f t="shared" si="5"/>
        <v>0</v>
      </c>
      <c r="H16" s="37">
        <f t="shared" si="5"/>
        <v>0</v>
      </c>
      <c r="I16" s="38">
        <f t="shared" si="5"/>
        <v>0</v>
      </c>
      <c r="J16" s="38">
        <f t="shared" si="5"/>
        <v>0</v>
      </c>
      <c r="K16" s="38">
        <f t="shared" si="5"/>
        <v>0</v>
      </c>
      <c r="L16" s="38">
        <f t="shared" si="5"/>
        <v>0</v>
      </c>
      <c r="M16" s="38">
        <f t="shared" si="5"/>
        <v>0</v>
      </c>
      <c r="N16" s="38">
        <f t="shared" si="5"/>
        <v>0</v>
      </c>
      <c r="O16" s="38">
        <f t="shared" si="5"/>
        <v>0</v>
      </c>
      <c r="P16" s="37">
        <f>SUM(D16:O16)</f>
        <v>12535884.16</v>
      </c>
      <c r="Q16" s="34"/>
    </row>
    <row r="17" spans="1:17" x14ac:dyDescent="0.25">
      <c r="A17" s="7" t="s">
        <v>8</v>
      </c>
      <c r="B17" s="40">
        <v>10476000</v>
      </c>
      <c r="C17" s="36">
        <v>11254000</v>
      </c>
      <c r="D17" s="40">
        <v>685540.13</v>
      </c>
      <c r="E17" s="11">
        <f>1426969.46-D17</f>
        <v>741429.33</v>
      </c>
      <c r="F17" s="11">
        <f>2128641.27-D17-E17</f>
        <v>701671.81000000017</v>
      </c>
      <c r="H17" s="16"/>
      <c r="P17" s="11">
        <f>SUM(D17:O17)</f>
        <v>2128641.27</v>
      </c>
      <c r="Q17" s="34"/>
    </row>
    <row r="18" spans="1:17" x14ac:dyDescent="0.25">
      <c r="A18" s="7" t="s">
        <v>9</v>
      </c>
      <c r="B18" s="40">
        <v>11985000</v>
      </c>
      <c r="C18" s="40">
        <v>12835000</v>
      </c>
      <c r="D18" s="40">
        <v>0</v>
      </c>
      <c r="E18" s="11">
        <f t="shared" si="3"/>
        <v>0</v>
      </c>
      <c r="F18" s="11">
        <f t="shared" si="4"/>
        <v>0</v>
      </c>
      <c r="H18" s="16"/>
      <c r="P18" s="11">
        <f t="shared" ref="P18:P25" si="6">SUM(D18:O18)</f>
        <v>0</v>
      </c>
      <c r="Q18" s="34"/>
    </row>
    <row r="19" spans="1:17" x14ac:dyDescent="0.25">
      <c r="A19" s="7" t="s">
        <v>10</v>
      </c>
      <c r="B19" s="40">
        <v>6200000</v>
      </c>
      <c r="C19" s="36">
        <v>6200000</v>
      </c>
      <c r="D19" s="40">
        <v>303277.02</v>
      </c>
      <c r="E19" s="11">
        <f>331367.02-D19</f>
        <v>28090</v>
      </c>
      <c r="F19" s="11">
        <f>620321.72-D19-E19</f>
        <v>288954.69999999995</v>
      </c>
      <c r="H19" s="16"/>
      <c r="L19" s="35"/>
      <c r="P19" s="11">
        <f t="shared" si="6"/>
        <v>620321.72</v>
      </c>
      <c r="Q19" s="34"/>
    </row>
    <row r="20" spans="1:17" ht="18" customHeight="1" x14ac:dyDescent="0.25">
      <c r="A20" s="7" t="s">
        <v>11</v>
      </c>
      <c r="B20" s="40">
        <v>2092010</v>
      </c>
      <c r="C20" s="40">
        <v>2092010</v>
      </c>
      <c r="D20" s="40">
        <v>88175.53</v>
      </c>
      <c r="E20" s="11">
        <f>88175.53-D20</f>
        <v>0</v>
      </c>
      <c r="F20" s="11">
        <f>88175.53-D20-E20</f>
        <v>0</v>
      </c>
      <c r="H20" s="16"/>
      <c r="P20" s="11">
        <f t="shared" si="6"/>
        <v>88175.53</v>
      </c>
      <c r="Q20" s="34"/>
    </row>
    <row r="21" spans="1:17" x14ac:dyDescent="0.25">
      <c r="A21" s="7" t="s">
        <v>12</v>
      </c>
      <c r="B21" s="40">
        <v>5419200</v>
      </c>
      <c r="C21" s="40">
        <v>8491200</v>
      </c>
      <c r="D21" s="40">
        <v>0</v>
      </c>
      <c r="E21" s="11">
        <f>139240-D21</f>
        <v>139240</v>
      </c>
      <c r="F21" s="11">
        <f>208860-D21-E21</f>
        <v>69620</v>
      </c>
      <c r="H21" s="16"/>
      <c r="P21" s="11">
        <f t="shared" si="6"/>
        <v>208860</v>
      </c>
      <c r="Q21" s="34"/>
    </row>
    <row r="22" spans="1:17" x14ac:dyDescent="0.25">
      <c r="A22" s="7" t="s">
        <v>13</v>
      </c>
      <c r="B22" s="40">
        <v>18394018</v>
      </c>
      <c r="C22" s="36">
        <v>18794018</v>
      </c>
      <c r="D22" s="40">
        <v>1110661.6499999999</v>
      </c>
      <c r="E22" s="11">
        <f>2570933.83-D22</f>
        <v>1460272.1800000002</v>
      </c>
      <c r="F22" s="11">
        <f>3901637.97-D22-E22</f>
        <v>1330704.1400000001</v>
      </c>
      <c r="H22" s="16"/>
      <c r="P22" s="11">
        <f t="shared" si="6"/>
        <v>3901637.97</v>
      </c>
      <c r="Q22" s="34"/>
    </row>
    <row r="23" spans="1:17" ht="30" x14ac:dyDescent="0.25">
      <c r="A23" s="7" t="s">
        <v>14</v>
      </c>
      <c r="B23" s="40">
        <v>2652000</v>
      </c>
      <c r="C23" s="40">
        <v>7352000</v>
      </c>
      <c r="D23" s="40">
        <v>0</v>
      </c>
      <c r="E23" s="11">
        <f t="shared" si="3"/>
        <v>0</v>
      </c>
      <c r="F23" s="11">
        <f>348475.7-D23-E23</f>
        <v>348475.7</v>
      </c>
      <c r="H23" s="16"/>
      <c r="P23" s="11">
        <f t="shared" si="6"/>
        <v>348475.7</v>
      </c>
      <c r="Q23" s="34"/>
    </row>
    <row r="24" spans="1:17" ht="30" x14ac:dyDescent="0.25">
      <c r="A24" s="7" t="s">
        <v>15</v>
      </c>
      <c r="B24" s="40">
        <v>33918500</v>
      </c>
      <c r="C24" s="40">
        <v>94562628.909999996</v>
      </c>
      <c r="D24" s="40"/>
      <c r="E24" s="11">
        <f t="shared" si="3"/>
        <v>0</v>
      </c>
      <c r="F24" s="11">
        <f>3535057.01-D24-E24</f>
        <v>3535057.01</v>
      </c>
      <c r="H24" s="16"/>
      <c r="P24" s="11">
        <f t="shared" si="6"/>
        <v>3535057.01</v>
      </c>
      <c r="Q24" s="34"/>
    </row>
    <row r="25" spans="1:17" x14ac:dyDescent="0.25">
      <c r="A25" s="7" t="s">
        <v>38</v>
      </c>
      <c r="B25" s="40">
        <v>14543280</v>
      </c>
      <c r="C25" s="40">
        <v>27293280</v>
      </c>
      <c r="D25" s="40">
        <v>0</v>
      </c>
      <c r="E25" s="11">
        <f t="shared" si="3"/>
        <v>0</v>
      </c>
      <c r="F25" s="11">
        <f>1704714.96-D25-E25</f>
        <v>1704714.96</v>
      </c>
      <c r="H25" s="16"/>
      <c r="P25" s="11">
        <f t="shared" si="6"/>
        <v>1704714.96</v>
      </c>
      <c r="Q25" s="34"/>
    </row>
    <row r="26" spans="1:17" s="27" customFormat="1" ht="19.5" customHeight="1" x14ac:dyDescent="0.25">
      <c r="A26" s="6" t="s">
        <v>16</v>
      </c>
      <c r="B26" s="37">
        <f>SUM(B27:B35)</f>
        <v>15355650</v>
      </c>
      <c r="C26" s="37">
        <f>SUM(C27:C35)</f>
        <v>25230650</v>
      </c>
      <c r="D26" s="37">
        <f>SUM(D27:D35)</f>
        <v>0</v>
      </c>
      <c r="E26" s="38">
        <f>SUM(E27:E35)</f>
        <v>1712300</v>
      </c>
      <c r="F26" s="38">
        <f t="shared" ref="F26:O26" si="7">SUM(F27:F35)</f>
        <v>756826.92</v>
      </c>
      <c r="G26" s="38">
        <f t="shared" si="7"/>
        <v>0</v>
      </c>
      <c r="H26" s="37">
        <f t="shared" si="7"/>
        <v>0</v>
      </c>
      <c r="I26" s="38">
        <f t="shared" si="7"/>
        <v>0</v>
      </c>
      <c r="J26" s="38">
        <f t="shared" si="7"/>
        <v>0</v>
      </c>
      <c r="K26" s="38">
        <f t="shared" si="7"/>
        <v>0</v>
      </c>
      <c r="L26" s="38">
        <f t="shared" si="7"/>
        <v>0</v>
      </c>
      <c r="M26" s="38">
        <f t="shared" si="7"/>
        <v>0</v>
      </c>
      <c r="N26" s="38">
        <f t="shared" si="7"/>
        <v>0</v>
      </c>
      <c r="O26" s="38">
        <f t="shared" si="7"/>
        <v>0</v>
      </c>
      <c r="P26" s="37">
        <f>SUM(D26:O26)</f>
        <v>2469126.92</v>
      </c>
      <c r="Q26" s="34"/>
    </row>
    <row r="27" spans="1:17" ht="21.75" customHeight="1" x14ac:dyDescent="0.25">
      <c r="A27" s="7" t="s">
        <v>17</v>
      </c>
      <c r="B27" s="40">
        <v>571050</v>
      </c>
      <c r="C27" s="36">
        <v>1496050</v>
      </c>
      <c r="D27" s="16"/>
      <c r="E27" s="11">
        <f>12300-D27</f>
        <v>12300</v>
      </c>
      <c r="F27" s="11">
        <f>112392.6-D27-E27</f>
        <v>100092.6</v>
      </c>
      <c r="H27" s="16"/>
      <c r="P27" s="11">
        <f>SUM(D27:O27)</f>
        <v>112392.6</v>
      </c>
      <c r="Q27" s="34"/>
    </row>
    <row r="28" spans="1:17" x14ac:dyDescent="0.25">
      <c r="A28" s="7" t="s">
        <v>18</v>
      </c>
      <c r="B28" s="40">
        <v>1000000</v>
      </c>
      <c r="C28" s="36">
        <v>2575000</v>
      </c>
      <c r="D28" s="16"/>
      <c r="F28" s="11">
        <f t="shared" si="4"/>
        <v>0</v>
      </c>
      <c r="H28" s="16"/>
      <c r="P28" s="11">
        <f t="shared" ref="P28:P35" si="8">SUM(D28:O28)</f>
        <v>0</v>
      </c>
      <c r="Q28" s="34"/>
    </row>
    <row r="29" spans="1:17" x14ac:dyDescent="0.25">
      <c r="A29" s="7" t="s">
        <v>19</v>
      </c>
      <c r="B29" s="40">
        <v>570000</v>
      </c>
      <c r="C29" s="40">
        <v>2270000</v>
      </c>
      <c r="D29" s="16"/>
      <c r="F29" s="11">
        <f>54734.3-D29-E29</f>
        <v>54734.3</v>
      </c>
      <c r="H29" s="16"/>
      <c r="J29" s="33"/>
      <c r="P29" s="11">
        <f t="shared" si="8"/>
        <v>54734.3</v>
      </c>
      <c r="Q29" s="34"/>
    </row>
    <row r="30" spans="1:17" x14ac:dyDescent="0.25">
      <c r="A30" s="7" t="s">
        <v>20</v>
      </c>
      <c r="B30" s="40">
        <v>0</v>
      </c>
      <c r="C30" s="36">
        <v>75000</v>
      </c>
      <c r="D30" s="16"/>
      <c r="F30" s="11">
        <f t="shared" si="4"/>
        <v>0</v>
      </c>
      <c r="H30" s="16"/>
      <c r="P30" s="11">
        <f t="shared" si="8"/>
        <v>0</v>
      </c>
      <c r="Q30" s="34"/>
    </row>
    <row r="31" spans="1:17" x14ac:dyDescent="0.25">
      <c r="A31" s="7" t="s">
        <v>21</v>
      </c>
      <c r="B31" s="40">
        <v>300000</v>
      </c>
      <c r="C31" s="40">
        <v>950000</v>
      </c>
      <c r="D31" s="16"/>
      <c r="F31" s="11">
        <f>42000.02-D31-E31</f>
        <v>42000.02</v>
      </c>
      <c r="H31" s="16"/>
      <c r="P31" s="11">
        <f t="shared" si="8"/>
        <v>42000.02</v>
      </c>
    </row>
    <row r="32" spans="1:17" ht="30" x14ac:dyDescent="0.25">
      <c r="A32" s="7" t="s">
        <v>22</v>
      </c>
      <c r="B32" s="40">
        <v>17300</v>
      </c>
      <c r="C32" s="36">
        <v>317300</v>
      </c>
      <c r="D32" s="16"/>
      <c r="F32" s="11">
        <f t="shared" si="4"/>
        <v>0</v>
      </c>
      <c r="H32" s="16"/>
      <c r="P32" s="11">
        <f t="shared" si="8"/>
        <v>0</v>
      </c>
    </row>
    <row r="33" spans="1:17" ht="30" x14ac:dyDescent="0.25">
      <c r="A33" s="7" t="s">
        <v>23</v>
      </c>
      <c r="B33" s="40">
        <v>11388325</v>
      </c>
      <c r="C33" s="40">
        <v>12013325</v>
      </c>
      <c r="D33" s="16"/>
      <c r="E33" s="11">
        <f>1700000-D33</f>
        <v>1700000</v>
      </c>
      <c r="F33" s="11">
        <f>2260000-D33-E33</f>
        <v>560000</v>
      </c>
      <c r="H33" s="16"/>
      <c r="P33" s="11">
        <f t="shared" si="8"/>
        <v>2260000</v>
      </c>
    </row>
    <row r="34" spans="1:17" ht="25.5" x14ac:dyDescent="0.25">
      <c r="A34" s="61" t="s">
        <v>39</v>
      </c>
      <c r="B34" s="41">
        <v>0</v>
      </c>
      <c r="C34" s="41">
        <v>0</v>
      </c>
      <c r="D34" s="16">
        <v>0</v>
      </c>
      <c r="E34" s="11">
        <v>0</v>
      </c>
      <c r="F34" s="11">
        <f t="shared" si="4"/>
        <v>0</v>
      </c>
      <c r="G34" s="11">
        <v>0</v>
      </c>
      <c r="H34" s="16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8"/>
        <v>0</v>
      </c>
    </row>
    <row r="35" spans="1:17" x14ac:dyDescent="0.25">
      <c r="A35" s="7" t="s">
        <v>24</v>
      </c>
      <c r="B35" s="40">
        <v>1508975</v>
      </c>
      <c r="C35" s="40">
        <v>5533975</v>
      </c>
      <c r="D35" s="16"/>
      <c r="F35" s="11">
        <f t="shared" si="4"/>
        <v>0</v>
      </c>
      <c r="H35" s="16"/>
      <c r="P35" s="11">
        <f t="shared" si="8"/>
        <v>0</v>
      </c>
    </row>
    <row r="36" spans="1:17" s="27" customFormat="1" x14ac:dyDescent="0.25">
      <c r="A36" s="6" t="s">
        <v>25</v>
      </c>
      <c r="B36" s="37">
        <f>SUM(B37:B43)</f>
        <v>0</v>
      </c>
      <c r="C36" s="39">
        <f>SUM(C37:C43)</f>
        <v>1500000</v>
      </c>
      <c r="D36" s="37">
        <f>SUM(D37:D43)</f>
        <v>0</v>
      </c>
      <c r="E36" s="38">
        <f>SUM(E37:E43)</f>
        <v>0</v>
      </c>
      <c r="F36" s="38">
        <f t="shared" ref="F36" si="9">SUM(F37:F43)</f>
        <v>0</v>
      </c>
      <c r="G36" s="38">
        <f>SUM(G37:G43)</f>
        <v>0</v>
      </c>
      <c r="H36" s="37">
        <f>SUM(H37:H43)</f>
        <v>0</v>
      </c>
      <c r="I36" s="38">
        <f>SUM(I37:I43)</f>
        <v>0</v>
      </c>
      <c r="J36" s="38">
        <f>SUM(J37:J43)</f>
        <v>0</v>
      </c>
      <c r="K36" s="38">
        <f t="shared" ref="K36" si="10">SUM(K37:K43)</f>
        <v>0</v>
      </c>
      <c r="L36" s="38">
        <f t="shared" ref="L36:L37" si="11">SUM(L37:L43)</f>
        <v>0</v>
      </c>
      <c r="M36" s="38">
        <f t="shared" ref="M36" si="12">SUM(M37:M43)</f>
        <v>0</v>
      </c>
      <c r="N36" s="38">
        <f t="shared" ref="N36" si="13">SUM(N37:N43)</f>
        <v>0</v>
      </c>
      <c r="O36" s="38">
        <f t="shared" ref="O36" si="14">SUM(O37:O43)</f>
        <v>0</v>
      </c>
      <c r="P36" s="38">
        <f>SUM(D36:O36)</f>
        <v>0</v>
      </c>
      <c r="Q36" s="12"/>
    </row>
    <row r="37" spans="1:17" ht="30" x14ac:dyDescent="0.25">
      <c r="A37" s="7" t="s">
        <v>26</v>
      </c>
      <c r="B37" s="16">
        <v>0</v>
      </c>
      <c r="C37" s="15">
        <v>1500000</v>
      </c>
      <c r="D37" s="16">
        <v>0</v>
      </c>
      <c r="E37" s="11">
        <v>0</v>
      </c>
      <c r="F37" s="11">
        <f>0-D37-E37</f>
        <v>0</v>
      </c>
      <c r="G37" s="11">
        <f>0-D37-E37-F37</f>
        <v>0</v>
      </c>
      <c r="H37" s="16">
        <f>0-D37-E37-F37-G37</f>
        <v>0</v>
      </c>
      <c r="I37" s="11">
        <f>0-D37-E37-F37-G37-H37</f>
        <v>0</v>
      </c>
      <c r="J37" s="11">
        <f>0-D37-E37-F37-G37-H37-I37</f>
        <v>0</v>
      </c>
      <c r="K37" s="11">
        <f>0-D37-E37-F37-G37-H37-I37-J37</f>
        <v>0</v>
      </c>
      <c r="L37" s="12">
        <f t="shared" si="11"/>
        <v>0</v>
      </c>
      <c r="M37" s="11">
        <f>0-D37-E37-F37-G37-H37-I37-J37-K37-L37</f>
        <v>0</v>
      </c>
      <c r="N37" s="11">
        <f t="shared" ref="N37:N73" si="15">0-D37-E37-F37-G37-H37-I37-J37-K37-L37-M37</f>
        <v>0</v>
      </c>
      <c r="O37" s="11">
        <f>0-E37-F37-G37-H37-I37-J37-K37-L37-M37-N37-D37</f>
        <v>0</v>
      </c>
      <c r="P37" s="11">
        <f>SUM(D37:O37)</f>
        <v>0</v>
      </c>
    </row>
    <row r="38" spans="1:17" s="58" customFormat="1" ht="25.5" x14ac:dyDescent="0.2">
      <c r="A38" s="61" t="s">
        <v>40</v>
      </c>
      <c r="B38" s="64"/>
      <c r="C38" s="65"/>
      <c r="D38" s="64"/>
      <c r="E38" s="60"/>
      <c r="F38" s="60"/>
      <c r="G38" s="60"/>
      <c r="H38" s="64"/>
      <c r="I38" s="60"/>
      <c r="J38" s="60"/>
      <c r="K38" s="60"/>
      <c r="L38" s="60"/>
      <c r="M38" s="60"/>
      <c r="N38" s="60">
        <f t="shared" si="15"/>
        <v>0</v>
      </c>
      <c r="O38" s="60">
        <f>0-E38-F38-G38-H38-I38-J38-K38-L38-M38-N38-D38</f>
        <v>0</v>
      </c>
      <c r="P38" s="60">
        <f t="shared" ref="P38:P43" si="16">SUM(D38:O38)</f>
        <v>0</v>
      </c>
      <c r="Q38" s="60"/>
    </row>
    <row r="39" spans="1:17" s="58" customFormat="1" ht="25.5" x14ac:dyDescent="0.2">
      <c r="A39" s="61" t="s">
        <v>41</v>
      </c>
      <c r="B39" s="64"/>
      <c r="C39" s="65"/>
      <c r="D39" s="64"/>
      <c r="E39" s="60"/>
      <c r="F39" s="60"/>
      <c r="G39" s="60"/>
      <c r="H39" s="64"/>
      <c r="I39" s="60"/>
      <c r="J39" s="60"/>
      <c r="K39" s="60"/>
      <c r="L39" s="60"/>
      <c r="M39" s="60"/>
      <c r="N39" s="60">
        <f t="shared" si="15"/>
        <v>0</v>
      </c>
      <c r="O39" s="60"/>
      <c r="P39" s="60">
        <f t="shared" si="16"/>
        <v>0</v>
      </c>
      <c r="Q39" s="60"/>
    </row>
    <row r="40" spans="1:17" s="58" customFormat="1" ht="25.5" x14ac:dyDescent="0.2">
      <c r="A40" s="61" t="s">
        <v>42</v>
      </c>
      <c r="B40" s="64"/>
      <c r="C40" s="65"/>
      <c r="D40" s="64"/>
      <c r="E40" s="60"/>
      <c r="F40" s="60"/>
      <c r="G40" s="60"/>
      <c r="H40" s="64"/>
      <c r="I40" s="60"/>
      <c r="J40" s="60"/>
      <c r="K40" s="60"/>
      <c r="L40" s="60"/>
      <c r="M40" s="60"/>
      <c r="N40" s="60">
        <f t="shared" si="15"/>
        <v>0</v>
      </c>
      <c r="O40" s="60"/>
      <c r="P40" s="60">
        <f t="shared" si="16"/>
        <v>0</v>
      </c>
      <c r="Q40" s="60"/>
    </row>
    <row r="41" spans="1:17" s="58" customFormat="1" ht="25.5" x14ac:dyDescent="0.2">
      <c r="A41" s="61" t="s">
        <v>43</v>
      </c>
      <c r="B41" s="64"/>
      <c r="C41" s="65"/>
      <c r="D41" s="64"/>
      <c r="E41" s="60"/>
      <c r="F41" s="60"/>
      <c r="G41" s="60"/>
      <c r="H41" s="64"/>
      <c r="I41" s="60"/>
      <c r="J41" s="60"/>
      <c r="K41" s="60"/>
      <c r="L41" s="60"/>
      <c r="M41" s="60"/>
      <c r="N41" s="60">
        <f t="shared" si="15"/>
        <v>0</v>
      </c>
      <c r="O41" s="60"/>
      <c r="P41" s="60">
        <f t="shared" si="16"/>
        <v>0</v>
      </c>
      <c r="Q41" s="60"/>
    </row>
    <row r="42" spans="1:17" s="58" customFormat="1" ht="12.75" x14ac:dyDescent="0.2">
      <c r="A42" s="61" t="s">
        <v>27</v>
      </c>
      <c r="B42" s="64"/>
      <c r="C42" s="65"/>
      <c r="D42" s="64"/>
      <c r="E42" s="60"/>
      <c r="F42" s="60"/>
      <c r="G42" s="60"/>
      <c r="H42" s="64"/>
      <c r="I42" s="60"/>
      <c r="J42" s="60"/>
      <c r="K42" s="60"/>
      <c r="L42" s="60"/>
      <c r="M42" s="60"/>
      <c r="N42" s="60">
        <f t="shared" si="15"/>
        <v>0</v>
      </c>
      <c r="O42" s="60"/>
      <c r="P42" s="60">
        <f t="shared" si="16"/>
        <v>0</v>
      </c>
      <c r="Q42" s="60"/>
    </row>
    <row r="43" spans="1:17" s="58" customFormat="1" ht="25.5" x14ac:dyDescent="0.2">
      <c r="A43" s="61" t="s">
        <v>44</v>
      </c>
      <c r="B43" s="64"/>
      <c r="C43" s="65"/>
      <c r="D43" s="64"/>
      <c r="E43" s="60"/>
      <c r="F43" s="60"/>
      <c r="G43" s="60"/>
      <c r="H43" s="64"/>
      <c r="I43" s="60"/>
      <c r="J43" s="60"/>
      <c r="K43" s="60"/>
      <c r="L43" s="60"/>
      <c r="M43" s="60"/>
      <c r="N43" s="60">
        <f t="shared" si="15"/>
        <v>0</v>
      </c>
      <c r="O43" s="60"/>
      <c r="P43" s="60">
        <f t="shared" si="16"/>
        <v>0</v>
      </c>
      <c r="Q43" s="60"/>
    </row>
    <row r="44" spans="1:17" s="27" customFormat="1" x14ac:dyDescent="0.25">
      <c r="A44" s="6" t="s">
        <v>45</v>
      </c>
      <c r="B44" s="37">
        <f>SUM(B45:B51)</f>
        <v>0</v>
      </c>
      <c r="C44" s="39">
        <f t="shared" ref="C44:O44" si="17">SUM(C45:C51)</f>
        <v>0</v>
      </c>
      <c r="D44" s="37">
        <f t="shared" si="17"/>
        <v>0</v>
      </c>
      <c r="E44" s="38">
        <f>SUM(E45:E51)</f>
        <v>0</v>
      </c>
      <c r="F44" s="38">
        <f t="shared" si="17"/>
        <v>0</v>
      </c>
      <c r="G44" s="38">
        <f t="shared" si="17"/>
        <v>0</v>
      </c>
      <c r="H44" s="37">
        <f t="shared" si="17"/>
        <v>0</v>
      </c>
      <c r="I44" s="38">
        <f t="shared" si="17"/>
        <v>0</v>
      </c>
      <c r="J44" s="38">
        <f t="shared" si="17"/>
        <v>0</v>
      </c>
      <c r="K44" s="38">
        <f t="shared" si="17"/>
        <v>0</v>
      </c>
      <c r="L44" s="38">
        <f t="shared" si="17"/>
        <v>0</v>
      </c>
      <c r="M44" s="38">
        <f t="shared" si="17"/>
        <v>0</v>
      </c>
      <c r="N44" s="38">
        <f t="shared" si="17"/>
        <v>0</v>
      </c>
      <c r="O44" s="38">
        <f t="shared" si="17"/>
        <v>0</v>
      </c>
      <c r="P44" s="38">
        <f>SUM(D44:O44)</f>
        <v>0</v>
      </c>
      <c r="Q44" s="12"/>
    </row>
    <row r="45" spans="1:17" s="58" customFormat="1" ht="12.75" x14ac:dyDescent="0.2">
      <c r="A45" s="61" t="s">
        <v>46</v>
      </c>
      <c r="B45" s="64"/>
      <c r="C45" s="65"/>
      <c r="D45" s="64"/>
      <c r="E45" s="60"/>
      <c r="F45" s="60"/>
      <c r="G45" s="60"/>
      <c r="H45" s="64"/>
      <c r="I45" s="60"/>
      <c r="J45" s="60"/>
      <c r="K45" s="60"/>
      <c r="L45" s="60"/>
      <c r="M45" s="60"/>
      <c r="N45" s="60">
        <f t="shared" si="15"/>
        <v>0</v>
      </c>
      <c r="O45" s="60"/>
      <c r="P45" s="60">
        <f>SUM(D45:O45)</f>
        <v>0</v>
      </c>
      <c r="Q45" s="60"/>
    </row>
    <row r="46" spans="1:17" s="58" customFormat="1" ht="25.5" x14ac:dyDescent="0.2">
      <c r="A46" s="61" t="s">
        <v>47</v>
      </c>
      <c r="B46" s="64"/>
      <c r="C46" s="65"/>
      <c r="D46" s="64"/>
      <c r="E46" s="60"/>
      <c r="F46" s="60"/>
      <c r="G46" s="60"/>
      <c r="H46" s="64"/>
      <c r="I46" s="60"/>
      <c r="J46" s="60"/>
      <c r="K46" s="60"/>
      <c r="L46" s="60"/>
      <c r="M46" s="60"/>
      <c r="N46" s="60">
        <f t="shared" si="15"/>
        <v>0</v>
      </c>
      <c r="O46" s="60"/>
      <c r="P46" s="60">
        <f t="shared" ref="P46:P51" si="18">SUM(D46:O46)</f>
        <v>0</v>
      </c>
      <c r="Q46" s="60"/>
    </row>
    <row r="47" spans="1:17" s="58" customFormat="1" ht="25.5" x14ac:dyDescent="0.2">
      <c r="A47" s="61" t="s">
        <v>48</v>
      </c>
      <c r="B47" s="64"/>
      <c r="C47" s="65"/>
      <c r="D47" s="64"/>
      <c r="E47" s="60"/>
      <c r="F47" s="60"/>
      <c r="G47" s="60"/>
      <c r="H47" s="64"/>
      <c r="I47" s="60"/>
      <c r="J47" s="60"/>
      <c r="K47" s="60"/>
      <c r="L47" s="60"/>
      <c r="M47" s="60"/>
      <c r="N47" s="60">
        <f t="shared" si="15"/>
        <v>0</v>
      </c>
      <c r="O47" s="60"/>
      <c r="P47" s="60">
        <f t="shared" si="18"/>
        <v>0</v>
      </c>
      <c r="Q47" s="60"/>
    </row>
    <row r="48" spans="1:17" s="58" customFormat="1" ht="25.5" x14ac:dyDescent="0.2">
      <c r="A48" s="61" t="s">
        <v>49</v>
      </c>
      <c r="B48" s="64"/>
      <c r="C48" s="65"/>
      <c r="D48" s="64"/>
      <c r="E48" s="60"/>
      <c r="F48" s="60"/>
      <c r="G48" s="60"/>
      <c r="H48" s="64"/>
      <c r="I48" s="60"/>
      <c r="J48" s="60"/>
      <c r="K48" s="60"/>
      <c r="L48" s="60"/>
      <c r="M48" s="60"/>
      <c r="N48" s="60">
        <f t="shared" si="15"/>
        <v>0</v>
      </c>
      <c r="O48" s="60"/>
      <c r="P48" s="60">
        <f t="shared" si="18"/>
        <v>0</v>
      </c>
      <c r="Q48" s="60"/>
    </row>
    <row r="49" spans="1:17" s="58" customFormat="1" ht="25.5" x14ac:dyDescent="0.2">
      <c r="A49" s="61" t="s">
        <v>50</v>
      </c>
      <c r="B49" s="64"/>
      <c r="C49" s="65"/>
      <c r="D49" s="64"/>
      <c r="E49" s="60"/>
      <c r="F49" s="60"/>
      <c r="G49" s="60"/>
      <c r="H49" s="64"/>
      <c r="I49" s="60"/>
      <c r="J49" s="60"/>
      <c r="K49" s="60"/>
      <c r="L49" s="60"/>
      <c r="M49" s="60"/>
      <c r="N49" s="60">
        <f t="shared" si="15"/>
        <v>0</v>
      </c>
      <c r="O49" s="60"/>
      <c r="P49" s="60">
        <f t="shared" si="18"/>
        <v>0</v>
      </c>
      <c r="Q49" s="60"/>
    </row>
    <row r="50" spans="1:17" s="58" customFormat="1" ht="12.75" x14ac:dyDescent="0.2">
      <c r="A50" s="61" t="s">
        <v>51</v>
      </c>
      <c r="B50" s="64"/>
      <c r="C50" s="65"/>
      <c r="D50" s="64"/>
      <c r="E50" s="60"/>
      <c r="F50" s="60"/>
      <c r="G50" s="60"/>
      <c r="H50" s="64"/>
      <c r="I50" s="60"/>
      <c r="J50" s="60"/>
      <c r="K50" s="60"/>
      <c r="L50" s="60"/>
      <c r="M50" s="60"/>
      <c r="N50" s="60">
        <f t="shared" si="15"/>
        <v>0</v>
      </c>
      <c r="O50" s="60"/>
      <c r="P50" s="60">
        <f t="shared" si="18"/>
        <v>0</v>
      </c>
      <c r="Q50" s="60"/>
    </row>
    <row r="51" spans="1:17" s="58" customFormat="1" ht="25.5" x14ac:dyDescent="0.2">
      <c r="A51" s="61" t="s">
        <v>52</v>
      </c>
      <c r="B51" s="64"/>
      <c r="C51" s="65"/>
      <c r="D51" s="64"/>
      <c r="E51" s="60"/>
      <c r="F51" s="60"/>
      <c r="G51" s="60"/>
      <c r="H51" s="64"/>
      <c r="I51" s="60"/>
      <c r="J51" s="60"/>
      <c r="K51" s="60"/>
      <c r="L51" s="60"/>
      <c r="M51" s="60"/>
      <c r="N51" s="60">
        <f t="shared" si="15"/>
        <v>0</v>
      </c>
      <c r="O51" s="60"/>
      <c r="P51" s="60">
        <f t="shared" si="18"/>
        <v>0</v>
      </c>
      <c r="Q51" s="60"/>
    </row>
    <row r="52" spans="1:17" s="27" customFormat="1" x14ac:dyDescent="0.25">
      <c r="A52" s="6" t="s">
        <v>28</v>
      </c>
      <c r="B52" s="37">
        <f>SUM(B53:B61)</f>
        <v>943458</v>
      </c>
      <c r="C52" s="37">
        <f>SUM(C53:C61)</f>
        <v>23493458</v>
      </c>
      <c r="D52" s="37">
        <f>SUM(D53:D61)</f>
        <v>0</v>
      </c>
      <c r="E52" s="38">
        <f>SUM(E53:E61)</f>
        <v>0</v>
      </c>
      <c r="F52" s="38">
        <f t="shared" ref="F52:O52" si="19">SUM(F53:F61)</f>
        <v>721271.88</v>
      </c>
      <c r="G52" s="38">
        <f t="shared" si="19"/>
        <v>0</v>
      </c>
      <c r="H52" s="37">
        <f t="shared" si="19"/>
        <v>0</v>
      </c>
      <c r="I52" s="38">
        <f t="shared" si="19"/>
        <v>0</v>
      </c>
      <c r="J52" s="38">
        <f t="shared" si="19"/>
        <v>0</v>
      </c>
      <c r="K52" s="38">
        <f t="shared" si="19"/>
        <v>0</v>
      </c>
      <c r="L52" s="38">
        <f t="shared" si="19"/>
        <v>0</v>
      </c>
      <c r="M52" s="38">
        <f t="shared" si="19"/>
        <v>0</v>
      </c>
      <c r="N52" s="38">
        <f t="shared" si="19"/>
        <v>0</v>
      </c>
      <c r="O52" s="38">
        <f t="shared" si="19"/>
        <v>0</v>
      </c>
      <c r="P52" s="37">
        <f>SUM(D52:O52)</f>
        <v>721271.88</v>
      </c>
      <c r="Q52" s="11"/>
    </row>
    <row r="53" spans="1:17" x14ac:dyDescent="0.25">
      <c r="A53" s="7" t="s">
        <v>29</v>
      </c>
      <c r="B53" s="40">
        <v>915000</v>
      </c>
      <c r="C53" s="40">
        <v>9815000</v>
      </c>
      <c r="D53" s="16"/>
      <c r="F53" s="11">
        <f>697471.89-D53-E53</f>
        <v>697471.89</v>
      </c>
      <c r="H53" s="16"/>
      <c r="P53" s="11">
        <f>SUM(D53:O53)</f>
        <v>697471.89</v>
      </c>
    </row>
    <row r="54" spans="1:17" ht="30" x14ac:dyDescent="0.25">
      <c r="A54" s="7" t="s">
        <v>30</v>
      </c>
      <c r="B54" s="40"/>
      <c r="C54" s="36">
        <v>400000</v>
      </c>
      <c r="D54" s="16"/>
      <c r="F54" s="11">
        <f>23799.99-D54-E54</f>
        <v>23799.99</v>
      </c>
      <c r="H54" s="16"/>
      <c r="P54" s="11">
        <f t="shared" ref="P54:P60" si="20">SUM(D54:O54)</f>
        <v>23799.99</v>
      </c>
    </row>
    <row r="55" spans="1:17" s="58" customFormat="1" ht="12.75" x14ac:dyDescent="0.2">
      <c r="A55" s="61" t="s">
        <v>31</v>
      </c>
      <c r="B55" s="62">
        <v>0</v>
      </c>
      <c r="C55" s="63">
        <v>0</v>
      </c>
      <c r="D55" s="64"/>
      <c r="E55" s="60"/>
      <c r="F55" s="60">
        <f t="shared" ref="F55:F61" si="21">0-D55-E55</f>
        <v>0</v>
      </c>
      <c r="G55" s="60"/>
      <c r="H55" s="64"/>
      <c r="I55" s="60"/>
      <c r="J55" s="60"/>
      <c r="K55" s="60"/>
      <c r="L55" s="60"/>
      <c r="M55" s="60"/>
      <c r="N55" s="60"/>
      <c r="O55" s="60"/>
      <c r="P55" s="60">
        <f t="shared" si="20"/>
        <v>0</v>
      </c>
      <c r="Q55" s="60"/>
    </row>
    <row r="56" spans="1:17" s="58" customFormat="1" ht="25.5" x14ac:dyDescent="0.2">
      <c r="A56" s="61" t="s">
        <v>32</v>
      </c>
      <c r="B56" s="62">
        <v>0</v>
      </c>
      <c r="C56" s="63">
        <v>0</v>
      </c>
      <c r="D56" s="64"/>
      <c r="E56" s="60"/>
      <c r="F56" s="60">
        <f t="shared" si="21"/>
        <v>0</v>
      </c>
      <c r="G56" s="60"/>
      <c r="H56" s="64"/>
      <c r="I56" s="60"/>
      <c r="J56" s="60"/>
      <c r="K56" s="60"/>
      <c r="L56" s="60"/>
      <c r="M56" s="60"/>
      <c r="N56" s="60"/>
      <c r="O56" s="60"/>
      <c r="P56" s="60">
        <f t="shared" si="20"/>
        <v>0</v>
      </c>
      <c r="Q56" s="60"/>
    </row>
    <row r="57" spans="1:17" x14ac:dyDescent="0.25">
      <c r="A57" s="7" t="s">
        <v>33</v>
      </c>
      <c r="B57" s="40">
        <v>28458</v>
      </c>
      <c r="C57" s="40">
        <v>2778458</v>
      </c>
      <c r="D57" s="16"/>
      <c r="F57" s="11">
        <f t="shared" si="21"/>
        <v>0</v>
      </c>
      <c r="H57" s="16"/>
      <c r="P57" s="11">
        <f t="shared" si="20"/>
        <v>0</v>
      </c>
    </row>
    <row r="58" spans="1:17" x14ac:dyDescent="0.25">
      <c r="A58" s="7" t="s">
        <v>53</v>
      </c>
      <c r="B58" s="40">
        <v>0</v>
      </c>
      <c r="C58" s="36">
        <v>1500000</v>
      </c>
      <c r="D58" s="16"/>
      <c r="F58" s="11">
        <f t="shared" si="21"/>
        <v>0</v>
      </c>
      <c r="H58" s="16"/>
      <c r="P58" s="11">
        <f t="shared" si="20"/>
        <v>0</v>
      </c>
    </row>
    <row r="59" spans="1:17" s="58" customFormat="1" ht="12.75" x14ac:dyDescent="0.2">
      <c r="A59" s="61" t="s">
        <v>54</v>
      </c>
      <c r="B59" s="62">
        <v>0</v>
      </c>
      <c r="C59" s="63">
        <v>0</v>
      </c>
      <c r="D59" s="64"/>
      <c r="E59" s="60"/>
      <c r="F59" s="60">
        <f t="shared" si="21"/>
        <v>0</v>
      </c>
      <c r="G59" s="60"/>
      <c r="H59" s="64"/>
      <c r="I59" s="60"/>
      <c r="J59" s="60"/>
      <c r="K59" s="60"/>
      <c r="L59" s="60"/>
      <c r="M59" s="60"/>
      <c r="N59" s="60"/>
      <c r="O59" s="60"/>
      <c r="P59" s="60">
        <f t="shared" si="20"/>
        <v>0</v>
      </c>
      <c r="Q59" s="60"/>
    </row>
    <row r="60" spans="1:17" x14ac:dyDescent="0.25">
      <c r="A60" s="7" t="s">
        <v>34</v>
      </c>
      <c r="B60" s="40"/>
      <c r="C60" s="36">
        <v>7000000</v>
      </c>
      <c r="D60" s="16"/>
      <c r="F60" s="11">
        <f t="shared" si="21"/>
        <v>0</v>
      </c>
      <c r="H60" s="16"/>
      <c r="P60" s="11">
        <f t="shared" si="20"/>
        <v>0</v>
      </c>
    </row>
    <row r="61" spans="1:17" ht="30" x14ac:dyDescent="0.25">
      <c r="A61" s="7" t="s">
        <v>55</v>
      </c>
      <c r="B61" s="40">
        <v>0</v>
      </c>
      <c r="C61" s="36">
        <v>2000000</v>
      </c>
      <c r="D61" s="16"/>
      <c r="F61" s="11">
        <f t="shared" si="21"/>
        <v>0</v>
      </c>
      <c r="H61" s="16"/>
      <c r="P61" s="11">
        <f>SUM(D61:O61)</f>
        <v>0</v>
      </c>
    </row>
    <row r="62" spans="1:17" s="27" customFormat="1" x14ac:dyDescent="0.25">
      <c r="A62" s="6" t="s">
        <v>56</v>
      </c>
      <c r="B62" s="37">
        <f>SUM(B63:B66)</f>
        <v>0</v>
      </c>
      <c r="C62" s="39">
        <f t="shared" ref="C62:D62" si="22">SUM(C63:C66)</f>
        <v>0</v>
      </c>
      <c r="D62" s="37">
        <f t="shared" si="22"/>
        <v>0</v>
      </c>
      <c r="E62" s="38">
        <f>SUM(E63:E66)</f>
        <v>0</v>
      </c>
      <c r="F62" s="38">
        <f t="shared" ref="F62:O62" si="23">SUM(F63:F66)</f>
        <v>0</v>
      </c>
      <c r="G62" s="38">
        <f t="shared" si="23"/>
        <v>0</v>
      </c>
      <c r="H62" s="37">
        <f t="shared" si="23"/>
        <v>0</v>
      </c>
      <c r="I62" s="38">
        <f t="shared" si="23"/>
        <v>0</v>
      </c>
      <c r="J62" s="38">
        <f t="shared" si="23"/>
        <v>0</v>
      </c>
      <c r="K62" s="38">
        <f t="shared" si="23"/>
        <v>0</v>
      </c>
      <c r="L62" s="38">
        <f t="shared" si="23"/>
        <v>0</v>
      </c>
      <c r="M62" s="38">
        <f t="shared" si="23"/>
        <v>0</v>
      </c>
      <c r="N62" s="38">
        <f t="shared" si="23"/>
        <v>0</v>
      </c>
      <c r="O62" s="38">
        <f t="shared" si="23"/>
        <v>0</v>
      </c>
      <c r="P62" s="38">
        <f>SUM(D62:O62)</f>
        <v>0</v>
      </c>
      <c r="Q62" s="11"/>
    </row>
    <row r="63" spans="1:17" s="58" customFormat="1" ht="12.75" x14ac:dyDescent="0.2">
      <c r="A63" s="61" t="s">
        <v>57</v>
      </c>
      <c r="B63" s="64"/>
      <c r="C63" s="65"/>
      <c r="D63" s="64"/>
      <c r="E63" s="60"/>
      <c r="F63" s="60"/>
      <c r="G63" s="60"/>
      <c r="H63" s="64"/>
      <c r="I63" s="60"/>
      <c r="J63" s="60"/>
      <c r="K63" s="60"/>
      <c r="L63" s="60"/>
      <c r="M63" s="60"/>
      <c r="N63" s="60"/>
      <c r="O63" s="60"/>
      <c r="P63" s="60">
        <f>SUM(D63:O63)</f>
        <v>0</v>
      </c>
      <c r="Q63" s="60"/>
    </row>
    <row r="64" spans="1:17" s="58" customFormat="1" ht="12.75" x14ac:dyDescent="0.2">
      <c r="A64" s="61" t="s">
        <v>58</v>
      </c>
      <c r="B64" s="64">
        <v>0</v>
      </c>
      <c r="C64" s="65">
        <v>0</v>
      </c>
      <c r="D64" s="64"/>
      <c r="E64" s="60"/>
      <c r="F64" s="60"/>
      <c r="G64" s="60"/>
      <c r="H64" s="64"/>
      <c r="I64" s="60"/>
      <c r="J64" s="60"/>
      <c r="K64" s="60"/>
      <c r="L64" s="60"/>
      <c r="M64" s="60"/>
      <c r="N64" s="60"/>
      <c r="O64" s="60"/>
      <c r="P64" s="60">
        <f t="shared" ref="P64:P66" si="24">SUM(D64:O64)</f>
        <v>0</v>
      </c>
      <c r="Q64" s="60"/>
    </row>
    <row r="65" spans="1:17" s="58" customFormat="1" ht="12.75" x14ac:dyDescent="0.2">
      <c r="A65" s="61" t="s">
        <v>59</v>
      </c>
      <c r="B65" s="64">
        <v>0</v>
      </c>
      <c r="C65" s="65">
        <v>0</v>
      </c>
      <c r="D65" s="64"/>
      <c r="E65" s="60"/>
      <c r="F65" s="60"/>
      <c r="G65" s="60"/>
      <c r="H65" s="64"/>
      <c r="I65" s="60"/>
      <c r="J65" s="60"/>
      <c r="K65" s="60"/>
      <c r="L65" s="60"/>
      <c r="M65" s="60"/>
      <c r="N65" s="60"/>
      <c r="O65" s="60"/>
      <c r="P65" s="60">
        <f t="shared" si="24"/>
        <v>0</v>
      </c>
      <c r="Q65" s="60"/>
    </row>
    <row r="66" spans="1:17" s="58" customFormat="1" ht="25.5" x14ac:dyDescent="0.2">
      <c r="A66" s="61" t="s">
        <v>60</v>
      </c>
      <c r="B66" s="64">
        <v>0</v>
      </c>
      <c r="C66" s="65">
        <v>0</v>
      </c>
      <c r="D66" s="64"/>
      <c r="E66" s="60"/>
      <c r="F66" s="60"/>
      <c r="G66" s="60"/>
      <c r="H66" s="64"/>
      <c r="I66" s="60"/>
      <c r="J66" s="60"/>
      <c r="K66" s="60"/>
      <c r="L66" s="60"/>
      <c r="M66" s="60"/>
      <c r="N66" s="60"/>
      <c r="O66" s="60"/>
      <c r="P66" s="60">
        <f t="shared" si="24"/>
        <v>0</v>
      </c>
      <c r="Q66" s="60"/>
    </row>
    <row r="67" spans="1:17" s="27" customFormat="1" ht="30" x14ac:dyDescent="0.25">
      <c r="A67" s="6" t="s">
        <v>61</v>
      </c>
      <c r="B67" s="37">
        <f>SUM(B68:B69)</f>
        <v>0</v>
      </c>
      <c r="C67" s="39">
        <f t="shared" ref="C67:O67" si="25">SUM(C68:C69)</f>
        <v>0</v>
      </c>
      <c r="D67" s="37">
        <f t="shared" si="25"/>
        <v>0</v>
      </c>
      <c r="E67" s="38">
        <f>SUM(E68:E69)</f>
        <v>0</v>
      </c>
      <c r="F67" s="38">
        <f t="shared" si="25"/>
        <v>0</v>
      </c>
      <c r="G67" s="38">
        <f t="shared" si="25"/>
        <v>0</v>
      </c>
      <c r="H67" s="37">
        <f t="shared" si="25"/>
        <v>0</v>
      </c>
      <c r="I67" s="38">
        <f t="shared" si="25"/>
        <v>0</v>
      </c>
      <c r="J67" s="38">
        <f t="shared" si="25"/>
        <v>0</v>
      </c>
      <c r="K67" s="38">
        <f t="shared" si="25"/>
        <v>0</v>
      </c>
      <c r="L67" s="38">
        <f t="shared" si="25"/>
        <v>0</v>
      </c>
      <c r="M67" s="38">
        <f t="shared" si="25"/>
        <v>0</v>
      </c>
      <c r="N67" s="38">
        <f t="shared" si="25"/>
        <v>0</v>
      </c>
      <c r="O67" s="38">
        <f t="shared" si="25"/>
        <v>0</v>
      </c>
      <c r="P67" s="38">
        <f>SUM(D67:O67)</f>
        <v>0</v>
      </c>
      <c r="Q67" s="11"/>
    </row>
    <row r="68" spans="1:17" s="58" customFormat="1" ht="12.75" x14ac:dyDescent="0.2">
      <c r="A68" s="61" t="s">
        <v>62</v>
      </c>
      <c r="B68" s="64">
        <v>0</v>
      </c>
      <c r="C68" s="65">
        <v>0</v>
      </c>
      <c r="D68" s="64">
        <v>0</v>
      </c>
      <c r="E68" s="60"/>
      <c r="F68" s="60"/>
      <c r="G68" s="60"/>
      <c r="H68" s="64"/>
      <c r="I68" s="60"/>
      <c r="J68" s="60"/>
      <c r="K68" s="60"/>
      <c r="L68" s="60"/>
      <c r="M68" s="60"/>
      <c r="N68" s="60">
        <f t="shared" si="15"/>
        <v>0</v>
      </c>
      <c r="O68" s="60"/>
      <c r="P68" s="60">
        <f>SUM(D68:O68)</f>
        <v>0</v>
      </c>
      <c r="Q68" s="60"/>
    </row>
    <row r="69" spans="1:17" s="58" customFormat="1" ht="25.5" x14ac:dyDescent="0.2">
      <c r="A69" s="61" t="s">
        <v>63</v>
      </c>
      <c r="B69" s="64">
        <v>0</v>
      </c>
      <c r="C69" s="65"/>
      <c r="D69" s="64">
        <v>0</v>
      </c>
      <c r="E69" s="60"/>
      <c r="F69" s="60"/>
      <c r="G69" s="60"/>
      <c r="H69" s="64"/>
      <c r="I69" s="60"/>
      <c r="J69" s="60"/>
      <c r="K69" s="60"/>
      <c r="L69" s="60"/>
      <c r="M69" s="60"/>
      <c r="N69" s="60">
        <f t="shared" si="15"/>
        <v>0</v>
      </c>
      <c r="O69" s="60"/>
      <c r="P69" s="60">
        <f t="shared" ref="P69:P73" si="26">SUM(D69:O69)</f>
        <v>0</v>
      </c>
      <c r="Q69" s="60"/>
    </row>
    <row r="70" spans="1:17" s="70" customFormat="1" ht="12.75" x14ac:dyDescent="0.2">
      <c r="A70" s="66" t="s">
        <v>64</v>
      </c>
      <c r="B70" s="67">
        <f>SUM(B71:B73)</f>
        <v>0</v>
      </c>
      <c r="C70" s="68">
        <f t="shared" ref="C70:O70" si="27">SUM(C71:C73)</f>
        <v>0</v>
      </c>
      <c r="D70" s="67">
        <f t="shared" si="27"/>
        <v>0</v>
      </c>
      <c r="E70" s="69">
        <f>SUM(E71:E73)</f>
        <v>0</v>
      </c>
      <c r="F70" s="69">
        <f t="shared" si="27"/>
        <v>0</v>
      </c>
      <c r="G70" s="69">
        <f t="shared" si="27"/>
        <v>0</v>
      </c>
      <c r="H70" s="67">
        <f t="shared" si="27"/>
        <v>0</v>
      </c>
      <c r="I70" s="69">
        <f t="shared" si="27"/>
        <v>0</v>
      </c>
      <c r="J70" s="69">
        <f t="shared" si="27"/>
        <v>0</v>
      </c>
      <c r="K70" s="69">
        <f t="shared" si="27"/>
        <v>0</v>
      </c>
      <c r="L70" s="69">
        <f t="shared" si="27"/>
        <v>0</v>
      </c>
      <c r="M70" s="69">
        <f t="shared" si="27"/>
        <v>0</v>
      </c>
      <c r="N70" s="69">
        <f t="shared" si="27"/>
        <v>0</v>
      </c>
      <c r="O70" s="69">
        <f t="shared" si="27"/>
        <v>0</v>
      </c>
      <c r="P70" s="69">
        <f t="shared" si="26"/>
        <v>0</v>
      </c>
      <c r="Q70" s="60"/>
    </row>
    <row r="71" spans="1:17" s="58" customFormat="1" ht="12.75" x14ac:dyDescent="0.2">
      <c r="A71" s="61" t="s">
        <v>65</v>
      </c>
      <c r="B71" s="64">
        <v>0</v>
      </c>
      <c r="C71" s="65">
        <v>0</v>
      </c>
      <c r="D71" s="64">
        <v>0</v>
      </c>
      <c r="E71" s="60"/>
      <c r="F71" s="60"/>
      <c r="G71" s="60"/>
      <c r="H71" s="64"/>
      <c r="I71" s="60"/>
      <c r="J71" s="60"/>
      <c r="K71" s="60"/>
      <c r="L71" s="60"/>
      <c r="M71" s="60"/>
      <c r="N71" s="60">
        <f t="shared" si="15"/>
        <v>0</v>
      </c>
      <c r="O71" s="60"/>
      <c r="P71" s="60">
        <f t="shared" si="26"/>
        <v>0</v>
      </c>
      <c r="Q71" s="60"/>
    </row>
    <row r="72" spans="1:17" s="58" customFormat="1" ht="12.75" x14ac:dyDescent="0.2">
      <c r="A72" s="61" t="s">
        <v>66</v>
      </c>
      <c r="B72" s="64">
        <v>0</v>
      </c>
      <c r="C72" s="65">
        <v>0</v>
      </c>
      <c r="D72" s="64">
        <v>0</v>
      </c>
      <c r="E72" s="60"/>
      <c r="F72" s="60"/>
      <c r="G72" s="60"/>
      <c r="H72" s="64"/>
      <c r="I72" s="60"/>
      <c r="J72" s="60"/>
      <c r="K72" s="60"/>
      <c r="L72" s="60"/>
      <c r="M72" s="60"/>
      <c r="N72" s="60">
        <f t="shared" si="15"/>
        <v>0</v>
      </c>
      <c r="O72" s="60"/>
      <c r="P72" s="60">
        <f t="shared" si="26"/>
        <v>0</v>
      </c>
      <c r="Q72" s="60"/>
    </row>
    <row r="73" spans="1:17" s="58" customFormat="1" ht="25.5" x14ac:dyDescent="0.2">
      <c r="A73" s="61" t="s">
        <v>67</v>
      </c>
      <c r="B73" s="64">
        <v>0</v>
      </c>
      <c r="C73" s="65">
        <v>0</v>
      </c>
      <c r="D73" s="64">
        <v>0</v>
      </c>
      <c r="E73" s="60"/>
      <c r="F73" s="60"/>
      <c r="G73" s="60"/>
      <c r="H73" s="64"/>
      <c r="I73" s="60"/>
      <c r="J73" s="60"/>
      <c r="K73" s="60"/>
      <c r="L73" s="60"/>
      <c r="M73" s="60"/>
      <c r="N73" s="60">
        <f t="shared" si="15"/>
        <v>0</v>
      </c>
      <c r="O73" s="60"/>
      <c r="P73" s="60">
        <f t="shared" si="26"/>
        <v>0</v>
      </c>
      <c r="Q73" s="60"/>
    </row>
    <row r="74" spans="1:17" x14ac:dyDescent="0.25">
      <c r="A74" s="8" t="s">
        <v>35</v>
      </c>
      <c r="B74" s="17">
        <f>SUM(B10,B16,B26,B36,B44,B52,B62,B67,B70)</f>
        <v>354000000</v>
      </c>
      <c r="C74" s="17">
        <f t="shared" ref="C74:O74" si="28">SUM(C10,C16,C26,C36,C44,C52,C62,C67,C70)</f>
        <v>471119128.90999997</v>
      </c>
      <c r="D74" s="17">
        <f t="shared" si="28"/>
        <v>11851531.859999999</v>
      </c>
      <c r="E74" s="18">
        <f t="shared" si="28"/>
        <v>14871649.939999999</v>
      </c>
      <c r="F74" s="18">
        <f t="shared" si="28"/>
        <v>21584749.810000002</v>
      </c>
      <c r="G74" s="18">
        <f t="shared" si="28"/>
        <v>0</v>
      </c>
      <c r="H74" s="17">
        <f t="shared" si="28"/>
        <v>0</v>
      </c>
      <c r="I74" s="18">
        <f t="shared" si="28"/>
        <v>0</v>
      </c>
      <c r="J74" s="18">
        <f t="shared" si="28"/>
        <v>0</v>
      </c>
      <c r="K74" s="18">
        <f t="shared" si="28"/>
        <v>0</v>
      </c>
      <c r="L74" s="18">
        <f t="shared" si="28"/>
        <v>0</v>
      </c>
      <c r="M74" s="18">
        <f t="shared" si="28"/>
        <v>0</v>
      </c>
      <c r="N74" s="18">
        <f t="shared" si="28"/>
        <v>0</v>
      </c>
      <c r="O74" s="18">
        <f t="shared" si="28"/>
        <v>0</v>
      </c>
      <c r="P74" s="18">
        <f>SUM(D74:O74)</f>
        <v>48307931.609999999</v>
      </c>
    </row>
    <row r="75" spans="1:17" ht="9" customHeight="1" x14ac:dyDescent="0.25">
      <c r="A75" s="9"/>
      <c r="B75" s="16"/>
      <c r="C75" s="15"/>
      <c r="D75" s="16"/>
      <c r="H75" s="16"/>
    </row>
    <row r="76" spans="1:17" ht="19.5" customHeight="1" x14ac:dyDescent="0.25">
      <c r="A76" s="5" t="s">
        <v>68</v>
      </c>
      <c r="B76" s="13">
        <f>SUM(B77,B80,B83)</f>
        <v>0</v>
      </c>
      <c r="C76" s="13">
        <f t="shared" ref="C76:O76" si="29">SUM(C77,C80,C83)</f>
        <v>0</v>
      </c>
      <c r="D76" s="13">
        <f t="shared" si="29"/>
        <v>0</v>
      </c>
      <c r="E76" s="19">
        <f t="shared" si="29"/>
        <v>0</v>
      </c>
      <c r="F76" s="19">
        <f t="shared" si="29"/>
        <v>0</v>
      </c>
      <c r="G76" s="19">
        <f t="shared" si="29"/>
        <v>0</v>
      </c>
      <c r="H76" s="13">
        <f t="shared" si="29"/>
        <v>0</v>
      </c>
      <c r="I76" s="19">
        <f t="shared" si="29"/>
        <v>0</v>
      </c>
      <c r="J76" s="19">
        <f t="shared" si="29"/>
        <v>0</v>
      </c>
      <c r="K76" s="19">
        <f t="shared" si="29"/>
        <v>0</v>
      </c>
      <c r="L76" s="19">
        <f t="shared" si="29"/>
        <v>0</v>
      </c>
      <c r="M76" s="19">
        <f t="shared" si="29"/>
        <v>0</v>
      </c>
      <c r="N76" s="19">
        <f t="shared" si="29"/>
        <v>0</v>
      </c>
      <c r="O76" s="19">
        <f t="shared" si="29"/>
        <v>0</v>
      </c>
      <c r="P76" s="19">
        <f>SUM(D76:O76)</f>
        <v>0</v>
      </c>
    </row>
    <row r="77" spans="1:17" x14ac:dyDescent="0.25">
      <c r="A77" s="6" t="s">
        <v>69</v>
      </c>
      <c r="B77" s="14">
        <f>SUM(B78:B79)</f>
        <v>0</v>
      </c>
      <c r="C77" s="15">
        <f t="shared" ref="C77:O77" si="30">SUM(C78:C79)</f>
        <v>0</v>
      </c>
      <c r="D77" s="14">
        <f t="shared" si="30"/>
        <v>0</v>
      </c>
      <c r="E77" s="11">
        <f t="shared" si="30"/>
        <v>0</v>
      </c>
      <c r="F77" s="11">
        <f t="shared" si="30"/>
        <v>0</v>
      </c>
      <c r="G77" s="11">
        <f t="shared" si="30"/>
        <v>0</v>
      </c>
      <c r="H77" s="14">
        <f t="shared" si="30"/>
        <v>0</v>
      </c>
      <c r="I77" s="11">
        <f t="shared" si="30"/>
        <v>0</v>
      </c>
      <c r="J77" s="11">
        <f t="shared" si="30"/>
        <v>0</v>
      </c>
      <c r="K77" s="11">
        <f t="shared" si="30"/>
        <v>0</v>
      </c>
      <c r="L77" s="11">
        <f t="shared" si="30"/>
        <v>0</v>
      </c>
      <c r="M77" s="11">
        <f t="shared" si="30"/>
        <v>0</v>
      </c>
      <c r="N77" s="11">
        <f t="shared" si="30"/>
        <v>0</v>
      </c>
      <c r="O77" s="11">
        <f t="shared" si="30"/>
        <v>0</v>
      </c>
      <c r="P77" s="12">
        <f>SUM(D77:O77)</f>
        <v>0</v>
      </c>
      <c r="Q77" s="12"/>
    </row>
    <row r="78" spans="1:17" s="58" customFormat="1" ht="12.75" x14ac:dyDescent="0.2">
      <c r="A78" s="61" t="s">
        <v>70</v>
      </c>
      <c r="B78" s="67">
        <v>0</v>
      </c>
      <c r="C78" s="65">
        <v>0</v>
      </c>
      <c r="D78" s="64">
        <v>0</v>
      </c>
      <c r="E78" s="60">
        <v>0</v>
      </c>
      <c r="F78" s="60">
        <v>0</v>
      </c>
      <c r="G78" s="60">
        <v>0</v>
      </c>
      <c r="H78" s="64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f>SUM(D78:O78)</f>
        <v>0</v>
      </c>
      <c r="Q78" s="60"/>
    </row>
    <row r="79" spans="1:17" s="58" customFormat="1" ht="12.75" x14ac:dyDescent="0.2">
      <c r="A79" s="61" t="s">
        <v>71</v>
      </c>
      <c r="B79" s="64"/>
      <c r="C79" s="65"/>
      <c r="D79" s="64"/>
      <c r="E79" s="60"/>
      <c r="F79" s="60"/>
      <c r="G79" s="60"/>
      <c r="H79" s="64"/>
      <c r="I79" s="60"/>
      <c r="J79" s="60"/>
      <c r="K79" s="60"/>
      <c r="L79" s="60"/>
      <c r="M79" s="60"/>
      <c r="N79" s="60"/>
      <c r="O79" s="60"/>
      <c r="P79" s="60">
        <f t="shared" ref="P79:P82" si="31">SUM(D79:O79)</f>
        <v>0</v>
      </c>
      <c r="Q79" s="60"/>
    </row>
    <row r="80" spans="1:17" x14ac:dyDescent="0.25">
      <c r="A80" s="6" t="s">
        <v>72</v>
      </c>
      <c r="B80" s="14">
        <f>SUM(B81:B82)</f>
        <v>0</v>
      </c>
      <c r="C80" s="15">
        <f t="shared" ref="C80:O80" si="32">SUM(C81:C82)</f>
        <v>0</v>
      </c>
      <c r="D80" s="14">
        <f t="shared" si="32"/>
        <v>0</v>
      </c>
      <c r="E80" s="11">
        <f t="shared" si="32"/>
        <v>0</v>
      </c>
      <c r="F80" s="11">
        <f t="shared" si="32"/>
        <v>0</v>
      </c>
      <c r="G80" s="11">
        <f t="shared" si="32"/>
        <v>0</v>
      </c>
      <c r="H80" s="14">
        <f t="shared" si="32"/>
        <v>0</v>
      </c>
      <c r="I80" s="11">
        <f t="shared" si="32"/>
        <v>0</v>
      </c>
      <c r="J80" s="11">
        <f t="shared" si="32"/>
        <v>0</v>
      </c>
      <c r="K80" s="11">
        <f t="shared" si="32"/>
        <v>0</v>
      </c>
      <c r="L80" s="11">
        <f t="shared" si="32"/>
        <v>0</v>
      </c>
      <c r="M80" s="11">
        <f t="shared" si="32"/>
        <v>0</v>
      </c>
      <c r="N80" s="11">
        <f t="shared" si="32"/>
        <v>0</v>
      </c>
      <c r="O80" s="11">
        <f t="shared" si="32"/>
        <v>0</v>
      </c>
      <c r="P80" s="11">
        <f t="shared" si="31"/>
        <v>0</v>
      </c>
    </row>
    <row r="81" spans="1:17" s="58" customFormat="1" ht="12.75" x14ac:dyDescent="0.2">
      <c r="A81" s="61" t="s">
        <v>73</v>
      </c>
      <c r="B81" s="64"/>
      <c r="C81" s="65"/>
      <c r="D81" s="64"/>
      <c r="E81" s="60"/>
      <c r="F81" s="60"/>
      <c r="G81" s="60"/>
      <c r="H81" s="64"/>
      <c r="I81" s="60"/>
      <c r="J81" s="60"/>
      <c r="K81" s="60"/>
      <c r="L81" s="60"/>
      <c r="M81" s="60"/>
      <c r="N81" s="60"/>
      <c r="O81" s="60"/>
      <c r="P81" s="60">
        <f t="shared" si="31"/>
        <v>0</v>
      </c>
      <c r="Q81" s="60"/>
    </row>
    <row r="82" spans="1:17" s="58" customFormat="1" ht="12.75" x14ac:dyDescent="0.2">
      <c r="A82" s="61" t="s">
        <v>74</v>
      </c>
      <c r="B82" s="64"/>
      <c r="C82" s="65"/>
      <c r="D82" s="64"/>
      <c r="E82" s="60"/>
      <c r="F82" s="60"/>
      <c r="G82" s="60"/>
      <c r="H82" s="64"/>
      <c r="I82" s="60"/>
      <c r="J82" s="60"/>
      <c r="K82" s="60"/>
      <c r="L82" s="60"/>
      <c r="M82" s="60"/>
      <c r="N82" s="60"/>
      <c r="O82" s="60"/>
      <c r="P82" s="60">
        <f t="shared" si="31"/>
        <v>0</v>
      </c>
      <c r="Q82" s="60"/>
    </row>
    <row r="83" spans="1:17" s="58" customFormat="1" ht="12.75" x14ac:dyDescent="0.2">
      <c r="A83" s="66" t="s">
        <v>75</v>
      </c>
      <c r="B83" s="67">
        <f>SUM(B84)</f>
        <v>0</v>
      </c>
      <c r="C83" s="65">
        <f t="shared" ref="C83:O83" si="33">SUM(C84)</f>
        <v>0</v>
      </c>
      <c r="D83" s="67">
        <f t="shared" si="33"/>
        <v>0</v>
      </c>
      <c r="E83" s="60">
        <f t="shared" si="33"/>
        <v>0</v>
      </c>
      <c r="F83" s="60">
        <f t="shared" si="33"/>
        <v>0</v>
      </c>
      <c r="G83" s="60">
        <f t="shared" si="33"/>
        <v>0</v>
      </c>
      <c r="H83" s="67">
        <f t="shared" si="33"/>
        <v>0</v>
      </c>
      <c r="I83" s="60">
        <f t="shared" si="33"/>
        <v>0</v>
      </c>
      <c r="J83" s="60">
        <f t="shared" si="33"/>
        <v>0</v>
      </c>
      <c r="K83" s="60">
        <f t="shared" si="33"/>
        <v>0</v>
      </c>
      <c r="L83" s="60">
        <f t="shared" si="33"/>
        <v>0</v>
      </c>
      <c r="M83" s="60">
        <f t="shared" si="33"/>
        <v>0</v>
      </c>
      <c r="N83" s="60">
        <f t="shared" si="33"/>
        <v>0</v>
      </c>
      <c r="O83" s="60">
        <f t="shared" si="33"/>
        <v>0</v>
      </c>
      <c r="P83" s="69">
        <f>SUM(D83:O83)</f>
        <v>0</v>
      </c>
      <c r="Q83" s="69"/>
    </row>
    <row r="84" spans="1:17" s="58" customFormat="1" ht="12.75" x14ac:dyDescent="0.2">
      <c r="A84" s="61" t="s">
        <v>76</v>
      </c>
      <c r="B84" s="64"/>
      <c r="C84" s="65"/>
      <c r="D84" s="64"/>
      <c r="E84" s="60"/>
      <c r="F84" s="60"/>
      <c r="G84" s="60"/>
      <c r="H84" s="64"/>
      <c r="I84" s="60"/>
      <c r="J84" s="60"/>
      <c r="K84" s="60"/>
      <c r="L84" s="60"/>
      <c r="M84" s="60"/>
      <c r="N84" s="60"/>
      <c r="O84" s="60"/>
      <c r="P84" s="60">
        <f>SUM(D84:O84)</f>
        <v>0</v>
      </c>
      <c r="Q84" s="60"/>
    </row>
    <row r="85" spans="1:17" x14ac:dyDescent="0.25">
      <c r="A85" s="8" t="s">
        <v>77</v>
      </c>
      <c r="B85" s="17">
        <f>SUM(B77,B80,B83)</f>
        <v>0</v>
      </c>
      <c r="C85" s="17">
        <f t="shared" ref="C85:O85" si="34">SUM(C77,C80,C83)</f>
        <v>0</v>
      </c>
      <c r="D85" s="17">
        <f t="shared" si="34"/>
        <v>0</v>
      </c>
      <c r="E85" s="18">
        <f t="shared" si="34"/>
        <v>0</v>
      </c>
      <c r="F85" s="18">
        <f t="shared" si="34"/>
        <v>0</v>
      </c>
      <c r="G85" s="18">
        <f t="shared" si="34"/>
        <v>0</v>
      </c>
      <c r="H85" s="17">
        <f t="shared" si="34"/>
        <v>0</v>
      </c>
      <c r="I85" s="18">
        <f t="shared" si="34"/>
        <v>0</v>
      </c>
      <c r="J85" s="18">
        <f t="shared" si="34"/>
        <v>0</v>
      </c>
      <c r="K85" s="18">
        <f t="shared" si="34"/>
        <v>0</v>
      </c>
      <c r="L85" s="18">
        <f t="shared" si="34"/>
        <v>0</v>
      </c>
      <c r="M85" s="18">
        <f t="shared" si="34"/>
        <v>0</v>
      </c>
      <c r="N85" s="18">
        <f t="shared" si="34"/>
        <v>0</v>
      </c>
      <c r="O85" s="18">
        <f t="shared" si="34"/>
        <v>0</v>
      </c>
      <c r="P85" s="18">
        <f>SUM(D85:O85)</f>
        <v>0</v>
      </c>
      <c r="Q85" s="47"/>
    </row>
    <row r="86" spans="1:17" ht="9.9499999999999993" customHeight="1" x14ac:dyDescent="0.25">
      <c r="A86" s="10"/>
      <c r="B86" s="15"/>
      <c r="C86" s="15"/>
      <c r="D86" s="15"/>
      <c r="H86" s="15"/>
    </row>
    <row r="87" spans="1:17" ht="15.75" thickBot="1" x14ac:dyDescent="0.3">
      <c r="A87" s="31" t="s">
        <v>78</v>
      </c>
      <c r="B87" s="32">
        <f>SUM(B85)+B74</f>
        <v>354000000</v>
      </c>
      <c r="C87" s="32">
        <f t="shared" ref="C87:D87" si="35">SUM(C85)+C74</f>
        <v>471119128.90999997</v>
      </c>
      <c r="D87" s="32">
        <f t="shared" si="35"/>
        <v>11851531.859999999</v>
      </c>
      <c r="E87" s="32">
        <f t="shared" ref="E87:O87" si="36">SUM(E85)+E74</f>
        <v>14871649.939999999</v>
      </c>
      <c r="F87" s="32">
        <f t="shared" si="36"/>
        <v>21584749.810000002</v>
      </c>
      <c r="G87" s="32">
        <f t="shared" si="36"/>
        <v>0</v>
      </c>
      <c r="H87" s="32">
        <f t="shared" si="36"/>
        <v>0</v>
      </c>
      <c r="I87" s="32">
        <f t="shared" si="36"/>
        <v>0</v>
      </c>
      <c r="J87" s="32">
        <f t="shared" si="36"/>
        <v>0</v>
      </c>
      <c r="K87" s="32">
        <f t="shared" si="36"/>
        <v>0</v>
      </c>
      <c r="L87" s="32">
        <f t="shared" si="36"/>
        <v>0</v>
      </c>
      <c r="M87" s="32">
        <f t="shared" si="36"/>
        <v>0</v>
      </c>
      <c r="N87" s="32">
        <f t="shared" si="36"/>
        <v>0</v>
      </c>
      <c r="O87" s="32">
        <f t="shared" si="36"/>
        <v>0</v>
      </c>
      <c r="P87" s="32">
        <f>SUM(D87:O87)</f>
        <v>48307931.609999999</v>
      </c>
      <c r="Q87" s="44"/>
    </row>
    <row r="88" spans="1:17" x14ac:dyDescent="0.25">
      <c r="A88" s="27" t="s">
        <v>91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</row>
    <row r="89" spans="1:17" ht="12" customHeight="1" x14ac:dyDescent="0.25">
      <c r="A89" s="57" t="s">
        <v>93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</row>
    <row r="90" spans="1:17" ht="12" customHeight="1" x14ac:dyDescent="0.25">
      <c r="A90" s="57" t="s">
        <v>94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</row>
    <row r="91" spans="1:17" ht="12" customHeight="1" x14ac:dyDescent="0.25">
      <c r="A91" s="57" t="s">
        <v>92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</row>
    <row r="92" spans="1:17" ht="12" customHeight="1" x14ac:dyDescent="0.25">
      <c r="A92" s="57" t="s">
        <v>95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</row>
    <row r="93" spans="1:17" ht="12" customHeight="1" x14ac:dyDescent="0.25">
      <c r="A93" s="57" t="s">
        <v>96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</row>
    <row r="94" spans="1:17" ht="12" customHeight="1" x14ac:dyDescent="0.25">
      <c r="A94" s="58" t="s">
        <v>104</v>
      </c>
    </row>
    <row r="96" spans="1:17" ht="15.75" x14ac:dyDescent="0.25">
      <c r="A96" s="20" t="s">
        <v>108</v>
      </c>
      <c r="B96" s="30" t="s">
        <v>109</v>
      </c>
      <c r="E96" s="11" t="s">
        <v>110</v>
      </c>
    </row>
    <row r="97" spans="1:17" s="58" customFormat="1" x14ac:dyDescent="0.2">
      <c r="A97" s="74" t="s">
        <v>107</v>
      </c>
      <c r="B97" s="75" t="s">
        <v>105</v>
      </c>
      <c r="C97" s="59"/>
      <c r="D97" s="59"/>
      <c r="E97" s="76" t="s">
        <v>103</v>
      </c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35433070866141736" header="0" footer="0"/>
  <pageSetup scale="75" fitToHeight="0" orientation="portrait" r:id="rId1"/>
  <ignoredErrors>
    <ignoredError sqref="P41:P61 P37:P39 P16:P35 P62:P86 P14 P12:P13 P11 P15" formulaRange="1"/>
    <ignoredError sqref="M26:N26 N62 N36:N44 N52 N16 N67:N72 E22 F29 F31 F33 F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</vt:lpstr>
      <vt:lpstr>'marzo 2025'!Área_de_impresión</vt:lpstr>
      <vt:lpstr>'marzo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2025-04-01T15:53:21Z</cp:lastPrinted>
  <dcterms:created xsi:type="dcterms:W3CDTF">2018-04-17T18:57:16Z</dcterms:created>
  <dcterms:modified xsi:type="dcterms:W3CDTF">2025-04-01T15:57:30Z</dcterms:modified>
</cp:coreProperties>
</file>