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4/"/>
    </mc:Choice>
  </mc:AlternateContent>
  <xr:revisionPtr revIDLastSave="1" documentId="13_ncr:1_{59F2FE3B-DF64-42DC-8638-792E576E399E}" xr6:coauthVersionLast="47" xr6:coauthVersionMax="47" xr10:uidLastSave="{1445ED53-353C-4838-B9E3-A5C1B8CF9561}"/>
  <bookViews>
    <workbookView xWindow="-120" yWindow="-120" windowWidth="29040" windowHeight="15840" xr2:uid="{89DC07A6-91DD-4ACA-A586-350E9C8EB468}"/>
  </bookViews>
  <sheets>
    <sheet name="NOMINA TEMPORALES MAYO 2024" sheetId="1" r:id="rId1"/>
  </sheets>
  <definedNames>
    <definedName name="_xlnm._FilterDatabase" localSheetId="0" hidden="1">'NOMINA TEMPORALES MAYO 2024'!$A$10:$S$110</definedName>
    <definedName name="_xlnm.Print_Area" localSheetId="0">'NOMINA TEMPORALES MAYO 2024'!$A$1:$S$120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0" i="1" l="1"/>
  <c r="P110" i="1"/>
  <c r="O110" i="1"/>
  <c r="N110" i="1"/>
  <c r="M110" i="1"/>
  <c r="L110" i="1"/>
  <c r="H110" i="1"/>
  <c r="J109" i="1"/>
  <c r="I109" i="1"/>
  <c r="R109" i="1" s="1"/>
  <c r="S109" i="1" s="1"/>
  <c r="R108" i="1"/>
  <c r="S108" i="1" s="1"/>
  <c r="K108" i="1"/>
  <c r="J108" i="1"/>
  <c r="I108" i="1"/>
  <c r="J107" i="1"/>
  <c r="I107" i="1"/>
  <c r="R107" i="1" s="1"/>
  <c r="S107" i="1" s="1"/>
  <c r="J106" i="1"/>
  <c r="I106" i="1"/>
  <c r="R106" i="1" s="1"/>
  <c r="S106" i="1" s="1"/>
  <c r="R105" i="1"/>
  <c r="S105" i="1" s="1"/>
  <c r="K105" i="1"/>
  <c r="J105" i="1"/>
  <c r="I105" i="1"/>
  <c r="J104" i="1"/>
  <c r="I104" i="1"/>
  <c r="R104" i="1" s="1"/>
  <c r="S104" i="1" s="1"/>
  <c r="S103" i="1"/>
  <c r="R103" i="1"/>
  <c r="K103" i="1"/>
  <c r="J103" i="1"/>
  <c r="I103" i="1"/>
  <c r="J102" i="1"/>
  <c r="J110" i="1" s="1"/>
  <c r="I102" i="1"/>
  <c r="R102" i="1" s="1"/>
  <c r="S102" i="1" s="1"/>
  <c r="J101" i="1"/>
  <c r="I101" i="1"/>
  <c r="R101" i="1" s="1"/>
  <c r="Q99" i="1"/>
  <c r="P99" i="1"/>
  <c r="O99" i="1"/>
  <c r="N99" i="1"/>
  <c r="L99" i="1"/>
  <c r="J99" i="1"/>
  <c r="I99" i="1"/>
  <c r="H99" i="1"/>
  <c r="J98" i="1"/>
  <c r="I98" i="1"/>
  <c r="R98" i="1" s="1"/>
  <c r="Q96" i="1"/>
  <c r="P96" i="1"/>
  <c r="O96" i="1"/>
  <c r="N96" i="1"/>
  <c r="M96" i="1"/>
  <c r="L96" i="1"/>
  <c r="H96" i="1"/>
  <c r="J95" i="1"/>
  <c r="I95" i="1"/>
  <c r="K95" i="1" s="1"/>
  <c r="S94" i="1"/>
  <c r="R94" i="1"/>
  <c r="K94" i="1"/>
  <c r="J94" i="1"/>
  <c r="I94" i="1"/>
  <c r="J93" i="1"/>
  <c r="K93" i="1" s="1"/>
  <c r="I93" i="1"/>
  <c r="R93" i="1" s="1"/>
  <c r="S93" i="1" s="1"/>
  <c r="J92" i="1"/>
  <c r="I92" i="1"/>
  <c r="R92" i="1" s="1"/>
  <c r="S92" i="1" s="1"/>
  <c r="R91" i="1"/>
  <c r="S91" i="1" s="1"/>
  <c r="K91" i="1"/>
  <c r="J91" i="1"/>
  <c r="I91" i="1"/>
  <c r="J90" i="1"/>
  <c r="I90" i="1"/>
  <c r="K90" i="1" s="1"/>
  <c r="J89" i="1"/>
  <c r="I89" i="1"/>
  <c r="R89" i="1" s="1"/>
  <c r="S89" i="1" s="1"/>
  <c r="R88" i="1"/>
  <c r="S88" i="1" s="1"/>
  <c r="K88" i="1"/>
  <c r="J88" i="1"/>
  <c r="I88" i="1"/>
  <c r="J87" i="1"/>
  <c r="I87" i="1"/>
  <c r="K87" i="1" s="1"/>
  <c r="S86" i="1"/>
  <c r="R86" i="1"/>
  <c r="K86" i="1"/>
  <c r="J86" i="1"/>
  <c r="I86" i="1"/>
  <c r="J85" i="1"/>
  <c r="K85" i="1" s="1"/>
  <c r="I85" i="1"/>
  <c r="R85" i="1" s="1"/>
  <c r="Q83" i="1"/>
  <c r="P83" i="1"/>
  <c r="O83" i="1"/>
  <c r="N83" i="1"/>
  <c r="M83" i="1"/>
  <c r="L83" i="1"/>
  <c r="H83" i="1"/>
  <c r="R82" i="1"/>
  <c r="S82" i="1" s="1"/>
  <c r="K82" i="1"/>
  <c r="J82" i="1"/>
  <c r="I82" i="1"/>
  <c r="J81" i="1"/>
  <c r="I81" i="1"/>
  <c r="K81" i="1" s="1"/>
  <c r="R80" i="1"/>
  <c r="S80" i="1" s="1"/>
  <c r="K80" i="1"/>
  <c r="J80" i="1"/>
  <c r="I80" i="1"/>
  <c r="J79" i="1"/>
  <c r="I79" i="1"/>
  <c r="R79" i="1" s="1"/>
  <c r="S79" i="1" s="1"/>
  <c r="J78" i="1"/>
  <c r="J83" i="1" s="1"/>
  <c r="I78" i="1"/>
  <c r="R78" i="1" s="1"/>
  <c r="Q76" i="1"/>
  <c r="P76" i="1"/>
  <c r="O76" i="1"/>
  <c r="M76" i="1"/>
  <c r="L76" i="1"/>
  <c r="I76" i="1"/>
  <c r="H76" i="1"/>
  <c r="J75" i="1"/>
  <c r="I75" i="1"/>
  <c r="K75" i="1" s="1"/>
  <c r="R74" i="1"/>
  <c r="S74" i="1" s="1"/>
  <c r="K74" i="1"/>
  <c r="J74" i="1"/>
  <c r="I74" i="1"/>
  <c r="N73" i="1"/>
  <c r="N76" i="1" s="1"/>
  <c r="J73" i="1"/>
  <c r="R73" i="1" s="1"/>
  <c r="S73" i="1" s="1"/>
  <c r="I73" i="1"/>
  <c r="J72" i="1"/>
  <c r="I72" i="1"/>
  <c r="K72" i="1" s="1"/>
  <c r="Q70" i="1"/>
  <c r="P70" i="1"/>
  <c r="O70" i="1"/>
  <c r="N70" i="1"/>
  <c r="M70" i="1"/>
  <c r="L70" i="1"/>
  <c r="J70" i="1"/>
  <c r="H70" i="1"/>
  <c r="J69" i="1"/>
  <c r="I69" i="1"/>
  <c r="R69" i="1" s="1"/>
  <c r="S69" i="1" s="1"/>
  <c r="J68" i="1"/>
  <c r="I68" i="1"/>
  <c r="I70" i="1" s="1"/>
  <c r="Q66" i="1"/>
  <c r="P66" i="1"/>
  <c r="O66" i="1"/>
  <c r="N66" i="1"/>
  <c r="L66" i="1"/>
  <c r="K66" i="1"/>
  <c r="J66" i="1"/>
  <c r="I66" i="1"/>
  <c r="H66" i="1"/>
  <c r="J65" i="1"/>
  <c r="R65" i="1" s="1"/>
  <c r="I65" i="1"/>
  <c r="Q63" i="1"/>
  <c r="P63" i="1"/>
  <c r="O63" i="1"/>
  <c r="N63" i="1"/>
  <c r="M63" i="1"/>
  <c r="L63" i="1"/>
  <c r="H63" i="1"/>
  <c r="J62" i="1"/>
  <c r="I62" i="1"/>
  <c r="R62" i="1" s="1"/>
  <c r="S62" i="1" s="1"/>
  <c r="J61" i="1"/>
  <c r="K61" i="1" s="1"/>
  <c r="I61" i="1"/>
  <c r="J60" i="1"/>
  <c r="J63" i="1" s="1"/>
  <c r="I60" i="1"/>
  <c r="R60" i="1" s="1"/>
  <c r="Q58" i="1"/>
  <c r="P58" i="1"/>
  <c r="N58" i="1"/>
  <c r="M58" i="1"/>
  <c r="L58" i="1"/>
  <c r="H58" i="1"/>
  <c r="J57" i="1"/>
  <c r="I57" i="1"/>
  <c r="R57" i="1" s="1"/>
  <c r="S57" i="1" s="1"/>
  <c r="O56" i="1"/>
  <c r="J56" i="1"/>
  <c r="I56" i="1"/>
  <c r="R56" i="1" s="1"/>
  <c r="S56" i="1" s="1"/>
  <c r="R55" i="1"/>
  <c r="S55" i="1" s="1"/>
  <c r="K55" i="1"/>
  <c r="J55" i="1"/>
  <c r="I55" i="1"/>
  <c r="O54" i="1"/>
  <c r="J54" i="1"/>
  <c r="I54" i="1"/>
  <c r="R54" i="1" s="1"/>
  <c r="S54" i="1" s="1"/>
  <c r="J53" i="1"/>
  <c r="I53" i="1"/>
  <c r="R53" i="1" s="1"/>
  <c r="S53" i="1" s="1"/>
  <c r="O52" i="1"/>
  <c r="O58" i="1" s="1"/>
  <c r="J52" i="1"/>
  <c r="K52" i="1" s="1"/>
  <c r="I52" i="1"/>
  <c r="J51" i="1"/>
  <c r="I51" i="1"/>
  <c r="R51" i="1" s="1"/>
  <c r="S51" i="1" s="1"/>
  <c r="J50" i="1"/>
  <c r="I50" i="1"/>
  <c r="R50" i="1" s="1"/>
  <c r="S50" i="1" s="1"/>
  <c r="R49" i="1"/>
  <c r="S49" i="1" s="1"/>
  <c r="K49" i="1"/>
  <c r="J49" i="1"/>
  <c r="I49" i="1"/>
  <c r="J48" i="1"/>
  <c r="I48" i="1"/>
  <c r="K48" i="1" s="1"/>
  <c r="J47" i="1"/>
  <c r="I47" i="1"/>
  <c r="R47" i="1" s="1"/>
  <c r="S47" i="1" s="1"/>
  <c r="J46" i="1"/>
  <c r="R46" i="1" s="1"/>
  <c r="S46" i="1" s="1"/>
  <c r="I46" i="1"/>
  <c r="J45" i="1"/>
  <c r="I45" i="1"/>
  <c r="K45" i="1" s="1"/>
  <c r="R44" i="1"/>
  <c r="S44" i="1" s="1"/>
  <c r="J44" i="1"/>
  <c r="K44" i="1" s="1"/>
  <c r="I44" i="1"/>
  <c r="I58" i="1" s="1"/>
  <c r="Q42" i="1"/>
  <c r="P42" i="1"/>
  <c r="O42" i="1"/>
  <c r="N42" i="1"/>
  <c r="M42" i="1"/>
  <c r="L42" i="1"/>
  <c r="H42" i="1"/>
  <c r="J41" i="1"/>
  <c r="I41" i="1"/>
  <c r="R41" i="1" s="1"/>
  <c r="S41" i="1" s="1"/>
  <c r="J40" i="1"/>
  <c r="K40" i="1" s="1"/>
  <c r="I40" i="1"/>
  <c r="J39" i="1"/>
  <c r="J42" i="1" s="1"/>
  <c r="I39" i="1"/>
  <c r="K39" i="1" s="1"/>
  <c r="R38" i="1"/>
  <c r="S38" i="1" s="1"/>
  <c r="J38" i="1"/>
  <c r="K38" i="1" s="1"/>
  <c r="I38" i="1"/>
  <c r="J37" i="1"/>
  <c r="I37" i="1"/>
  <c r="R37" i="1" s="1"/>
  <c r="S37" i="1" s="1"/>
  <c r="J36" i="1"/>
  <c r="I36" i="1"/>
  <c r="R36" i="1" s="1"/>
  <c r="S36" i="1" s="1"/>
  <c r="R35" i="1"/>
  <c r="K35" i="1"/>
  <c r="J35" i="1"/>
  <c r="I35" i="1"/>
  <c r="Q33" i="1"/>
  <c r="P33" i="1"/>
  <c r="N33" i="1"/>
  <c r="M33" i="1"/>
  <c r="L33" i="1"/>
  <c r="H33" i="1"/>
  <c r="R32" i="1"/>
  <c r="S32" i="1" s="1"/>
  <c r="J32" i="1"/>
  <c r="K32" i="1" s="1"/>
  <c r="I32" i="1"/>
  <c r="O31" i="1"/>
  <c r="R31" i="1" s="1"/>
  <c r="S31" i="1" s="1"/>
  <c r="J31" i="1"/>
  <c r="K31" i="1" s="1"/>
  <c r="I31" i="1"/>
  <c r="O30" i="1"/>
  <c r="J30" i="1"/>
  <c r="I30" i="1"/>
  <c r="K30" i="1" s="1"/>
  <c r="O29" i="1"/>
  <c r="J29" i="1"/>
  <c r="I29" i="1"/>
  <c r="R29" i="1" s="1"/>
  <c r="S29" i="1" s="1"/>
  <c r="R28" i="1"/>
  <c r="S28" i="1" s="1"/>
  <c r="K28" i="1"/>
  <c r="J28" i="1"/>
  <c r="I28" i="1"/>
  <c r="J27" i="1"/>
  <c r="I27" i="1"/>
  <c r="R27" i="1" s="1"/>
  <c r="S27" i="1" s="1"/>
  <c r="J26" i="1"/>
  <c r="I26" i="1"/>
  <c r="R26" i="1" s="1"/>
  <c r="S26" i="1" s="1"/>
  <c r="O25" i="1"/>
  <c r="R25" i="1" s="1"/>
  <c r="S25" i="1" s="1"/>
  <c r="K25" i="1"/>
  <c r="J25" i="1"/>
  <c r="I25" i="1"/>
  <c r="J24" i="1"/>
  <c r="J33" i="1" s="1"/>
  <c r="I24" i="1"/>
  <c r="I33" i="1" s="1"/>
  <c r="Q22" i="1"/>
  <c r="P22" i="1"/>
  <c r="O22" i="1"/>
  <c r="N22" i="1"/>
  <c r="M22" i="1"/>
  <c r="L22" i="1"/>
  <c r="H22" i="1"/>
  <c r="J21" i="1"/>
  <c r="I21" i="1"/>
  <c r="O20" i="1"/>
  <c r="J20" i="1"/>
  <c r="I20" i="1"/>
  <c r="R20" i="1" s="1"/>
  <c r="S20" i="1" s="1"/>
  <c r="R19" i="1"/>
  <c r="O19" i="1"/>
  <c r="J19" i="1"/>
  <c r="J22" i="1" s="1"/>
  <c r="I19" i="1"/>
  <c r="Q17" i="1"/>
  <c r="Q113" i="1" s="1"/>
  <c r="P17" i="1"/>
  <c r="P113" i="1" s="1"/>
  <c r="N17" i="1"/>
  <c r="N113" i="1" s="1"/>
  <c r="M17" i="1"/>
  <c r="M113" i="1" s="1"/>
  <c r="H17" i="1"/>
  <c r="H113" i="1" s="1"/>
  <c r="O16" i="1"/>
  <c r="J16" i="1"/>
  <c r="I16" i="1"/>
  <c r="R16" i="1" s="1"/>
  <c r="S16" i="1" s="1"/>
  <c r="R15" i="1"/>
  <c r="S15" i="1" s="1"/>
  <c r="J15" i="1"/>
  <c r="K15" i="1" s="1"/>
  <c r="I15" i="1"/>
  <c r="J14" i="1"/>
  <c r="I14" i="1"/>
  <c r="O13" i="1"/>
  <c r="O17" i="1" s="1"/>
  <c r="L13" i="1"/>
  <c r="L17" i="1" s="1"/>
  <c r="L113" i="1" s="1"/>
  <c r="J13" i="1"/>
  <c r="J17" i="1" s="1"/>
  <c r="I13" i="1"/>
  <c r="R13" i="1" s="1"/>
  <c r="S13" i="1" s="1"/>
  <c r="S12" i="1"/>
  <c r="J12" i="1"/>
  <c r="I12" i="1"/>
  <c r="R12" i="1" s="1"/>
  <c r="I22" i="1" l="1"/>
  <c r="S65" i="1"/>
  <c r="S66" i="1" s="1"/>
  <c r="R66" i="1"/>
  <c r="S78" i="1"/>
  <c r="R83" i="1"/>
  <c r="R21" i="1"/>
  <c r="S21" i="1" s="1"/>
  <c r="K21" i="1"/>
  <c r="S101" i="1"/>
  <c r="S110" i="1" s="1"/>
  <c r="R110" i="1"/>
  <c r="R14" i="1"/>
  <c r="S14" i="1" s="1"/>
  <c r="S17" i="1" s="1"/>
  <c r="K14" i="1"/>
  <c r="S19" i="1"/>
  <c r="R63" i="1"/>
  <c r="S60" i="1"/>
  <c r="S63" i="1" s="1"/>
  <c r="O113" i="1"/>
  <c r="R42" i="1"/>
  <c r="S98" i="1"/>
  <c r="S99" i="1" s="1"/>
  <c r="R99" i="1"/>
  <c r="S85" i="1"/>
  <c r="I96" i="1"/>
  <c r="I110" i="1"/>
  <c r="J58" i="1"/>
  <c r="J113" i="1" s="1"/>
  <c r="I17" i="1"/>
  <c r="O33" i="1"/>
  <c r="J96" i="1"/>
  <c r="S35" i="1"/>
  <c r="K37" i="1"/>
  <c r="R40" i="1"/>
  <c r="S40" i="1" s="1"/>
  <c r="I42" i="1"/>
  <c r="K51" i="1"/>
  <c r="R61" i="1"/>
  <c r="S61" i="1" s="1"/>
  <c r="K46" i="1"/>
  <c r="K58" i="1" s="1"/>
  <c r="R52" i="1"/>
  <c r="S52" i="1" s="1"/>
  <c r="K73" i="1"/>
  <c r="K76" i="1" s="1"/>
  <c r="J76" i="1"/>
  <c r="K54" i="1"/>
  <c r="I63" i="1"/>
  <c r="K79" i="1"/>
  <c r="K102" i="1"/>
  <c r="R48" i="1"/>
  <c r="S48" i="1" s="1"/>
  <c r="K60" i="1"/>
  <c r="K63" i="1" s="1"/>
  <c r="R90" i="1"/>
  <c r="S90" i="1" s="1"/>
  <c r="K104" i="1"/>
  <c r="K29" i="1"/>
  <c r="R30" i="1"/>
  <c r="S30" i="1" s="1"/>
  <c r="K36" i="1"/>
  <c r="K42" i="1" s="1"/>
  <c r="R39" i="1"/>
  <c r="S39" i="1" s="1"/>
  <c r="R45" i="1"/>
  <c r="S45" i="1" s="1"/>
  <c r="S58" i="1" s="1"/>
  <c r="K50" i="1"/>
  <c r="K53" i="1"/>
  <c r="K56" i="1"/>
  <c r="R72" i="1"/>
  <c r="R75" i="1"/>
  <c r="S75" i="1" s="1"/>
  <c r="K78" i="1"/>
  <c r="K83" i="1" s="1"/>
  <c r="R81" i="1"/>
  <c r="S81" i="1" s="1"/>
  <c r="I83" i="1"/>
  <c r="R87" i="1"/>
  <c r="S87" i="1" s="1"/>
  <c r="K92" i="1"/>
  <c r="R95" i="1"/>
  <c r="S95" i="1" s="1"/>
  <c r="K98" i="1"/>
  <c r="K99" i="1" s="1"/>
  <c r="K101" i="1"/>
  <c r="K110" i="1" s="1"/>
  <c r="K109" i="1"/>
  <c r="K16" i="1"/>
  <c r="K20" i="1"/>
  <c r="R24" i="1"/>
  <c r="K12" i="1"/>
  <c r="K19" i="1"/>
  <c r="K22" i="1" s="1"/>
  <c r="K26" i="1"/>
  <c r="K41" i="1"/>
  <c r="K47" i="1"/>
  <c r="K62" i="1"/>
  <c r="K68" i="1"/>
  <c r="K70" i="1" s="1"/>
  <c r="K89" i="1"/>
  <c r="K96" i="1" s="1"/>
  <c r="K106" i="1"/>
  <c r="K13" i="1"/>
  <c r="K24" i="1"/>
  <c r="K27" i="1"/>
  <c r="K57" i="1"/>
  <c r="K69" i="1"/>
  <c r="K107" i="1"/>
  <c r="R68" i="1"/>
  <c r="K17" i="1" l="1"/>
  <c r="R96" i="1"/>
  <c r="S83" i="1"/>
  <c r="K33" i="1"/>
  <c r="R70" i="1"/>
  <c r="S68" i="1"/>
  <c r="S70" i="1" s="1"/>
  <c r="S42" i="1"/>
  <c r="R22" i="1"/>
  <c r="S72" i="1"/>
  <c r="S76" i="1" s="1"/>
  <c r="R76" i="1"/>
  <c r="R58" i="1"/>
  <c r="S24" i="1"/>
  <c r="S33" i="1" s="1"/>
  <c r="S113" i="1" s="1"/>
  <c r="R33" i="1"/>
  <c r="S96" i="1"/>
  <c r="I113" i="1"/>
  <c r="R17" i="1"/>
  <c r="S22" i="1"/>
  <c r="K113" i="1" l="1"/>
  <c r="R113" i="1"/>
</calcChain>
</file>

<file path=xl/sharedStrings.xml><?xml version="1.0" encoding="utf-8"?>
<sst xmlns="http://schemas.openxmlformats.org/spreadsheetml/2006/main" count="375" uniqueCount="204">
  <si>
    <t>DIRECCIÓN GENERAL DE ALIANZAS PÚBLICO PRIVADAS</t>
  </si>
  <si>
    <t xml:space="preserve">NOMINA DE EMPLEADOS CONTRATADOS </t>
  </si>
  <si>
    <t>CORRESPONDIENTE AL MES MAYO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</si>
  <si>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</si>
  <si>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</si>
  <si>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</si>
  <si>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</si>
  <si>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</si>
  <si>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</si>
  <si>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</si>
  <si>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</si>
  <si>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</si>
  <si>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</si>
  <si>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</si>
  <si>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</si>
  <si>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</si>
  <si>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</si>
  <si>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</si>
  <si>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</si>
  <si>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</si>
  <si>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</si>
  <si>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</si>
  <si>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</si>
  <si>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</si>
  <si>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</si>
  <si>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</si>
  <si>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</si>
  <si>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</si>
  <si>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</si>
  <si>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</si>
  <si>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</si>
  <si>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</si>
  <si>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</si>
  <si>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</si>
  <si>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</si>
  <si>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</si>
  <si>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</si>
  <si>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</si>
  <si>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</si>
  <si>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</si>
  <si>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</si>
  <si>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</si>
  <si>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</si>
  <si>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</si>
  <si>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</si>
  <si>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</si>
  <si>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</si>
  <si>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</si>
  <si>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</si>
  <si>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</si>
  <si>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</si>
  <si>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</si>
  <si>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</si>
  <si>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</si>
  <si>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</si>
  <si>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</si>
  <si>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</si>
  <si>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</si>
  <si>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 xml:space="preserve">DAVID SANTANA </t>
  </si>
  <si>
    <t>ANALISTA DE MEDIOS Y CONTENIDO</t>
  </si>
  <si>
    <t xml:space="preserve">YELISSA DIAZ </t>
  </si>
  <si>
    <t xml:space="preserve">COORDINADORA DE MEDIOS Y CONTENIDOS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</si>
  <si>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</si>
  <si>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</si>
  <si>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</si>
  <si>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</si>
  <si>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AILEEN NOLASCO </t>
  </si>
  <si>
    <t xml:space="preserve"> ANALISTA DE MEDIOS Y CONTENIDOS DIGITALES </t>
  </si>
  <si>
    <t>31/11/2024</t>
  </si>
  <si>
    <t xml:space="preserve">ANA LETICIA DURAN ALCANTARA </t>
  </si>
  <si>
    <t xml:space="preserve">EVENTUAL </t>
  </si>
  <si>
    <t xml:space="preserve">RADHA IRIS CASTILLO </t>
  </si>
  <si>
    <t xml:space="preserve">ASESORA DE PROTOCOLO </t>
  </si>
  <si>
    <t xml:space="preserve"> </t>
  </si>
  <si>
    <t>17/08/2020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</si>
  <si>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</si>
  <si>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</si>
  <si>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</si>
  <si>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</si>
  <si>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 xml:space="preserve">ALEXIS CALDERON </t>
  </si>
  <si>
    <t xml:space="preserve">ANALISTA LEGAL </t>
  </si>
  <si>
    <t xml:space="preserve">FERNANDO JOSE ALCANTARA DURAN </t>
  </si>
  <si>
    <t xml:space="preserve">PARALEGAL </t>
  </si>
  <si>
    <t xml:space="preserve">CORAL CARMONA </t>
  </si>
  <si>
    <t xml:space="preserve">ANALISTA DE COMPRAS </t>
  </si>
  <si>
    <t xml:space="preserve">DAYANA PENELOPE ACOSTA RUSSO </t>
  </si>
  <si>
    <t xml:space="preserve">WILFRIDO MEJIA CONSE </t>
  </si>
  <si>
    <t xml:space="preserve">DIRECCIÓN ADMINISTRATIVA Y FINANCIERA </t>
  </si>
  <si>
    <t>17/8/2024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</si>
  <si>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</si>
  <si>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</si>
  <si>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</si>
  <si>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</si>
  <si>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</si>
  <si>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>26/8/2024</t>
  </si>
  <si>
    <t xml:space="preserve">NOELIA NATALIE PEREZ ABREU </t>
  </si>
  <si>
    <t>ENCARGADA DE SECCIÓN DE PESUPUESTO</t>
  </si>
  <si>
    <t xml:space="preserve">BIENVENIDA ALTAGRACIA OSORIA RODRIGUEZ </t>
  </si>
  <si>
    <t xml:space="preserve">CONTADORA </t>
  </si>
  <si>
    <t>16/11/2020</t>
  </si>
  <si>
    <t>16/8/2024</t>
  </si>
  <si>
    <t xml:space="preserve">HELEN ARIANA CASTILLO MENDEZ </t>
  </si>
  <si>
    <t xml:space="preserve">OFICIAL DE ATENCIÓN AL CUIDADANO </t>
  </si>
  <si>
    <t xml:space="preserve">CARMEN PAOLA PEÑA COROMINAS </t>
  </si>
  <si>
    <t xml:space="preserve">ANALISTA FINANCIERA </t>
  </si>
  <si>
    <t xml:space="preserve">YOHAN ALCANTARA ALCANTARA </t>
  </si>
  <si>
    <t xml:space="preserve">ANALISTA DE PRESUPUESTO </t>
  </si>
  <si>
    <t xml:space="preserve">DANIELA TORRES ARIZA </t>
  </si>
  <si>
    <t xml:space="preserve">TÉCNICO ADMINISTRATIVA </t>
  </si>
  <si>
    <t xml:space="preserve">ISABEL ENCARNACIÓN </t>
  </si>
  <si>
    <t xml:space="preserve">MERLY MANUELA TATIS  MARTE </t>
  </si>
  <si>
    <t xml:space="preserve">LISBELIS IRENE ACOSTA VICTORIO </t>
  </si>
  <si>
    <t xml:space="preserve">FRANCHESCA LA PAIX BALCACER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</si>
  <si>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</si>
  <si>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</si>
  <si>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</si>
  <si>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</si>
  <si>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</si>
  <si>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</si>
  <si>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</si>
  <si>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LEOMIR DELVALLE PEREZ </t>
  </si>
  <si>
    <t xml:space="preserve">ANALISTA DE COMPRAS Y CONTRATACIONES </t>
  </si>
  <si>
    <t>LAURA CELESTE SIMO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</si>
  <si>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</si>
  <si>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</si>
  <si>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</si>
  <si>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</si>
  <si>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</si>
  <si>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HUASCAR RAMÓN RAMIREZ FELIZ </t>
  </si>
  <si>
    <t xml:space="preserve">ENCARGADO  DE LA DIVISIÓN 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</si>
  <si>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</si>
  <si>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</si>
  <si>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</si>
  <si>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</si>
  <si>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</si>
  <si>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>27/7/2024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</si>
  <si>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</si>
  <si>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</si>
  <si>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</si>
  <si>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</si>
  <si>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</si>
  <si>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</si>
  <si>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 xml:space="preserve">DIRECCIÓN DE PROMOCIÓN DE ALIANZAS PÚBLICO PRIVADAS 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</si>
  <si>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</si>
  <si>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</si>
  <si>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</si>
  <si>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</si>
  <si>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</si>
  <si>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</si>
  <si>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</si>
  <si>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</si>
  <si>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</si>
  <si>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</si>
  <si>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</si>
  <si>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 xml:space="preserve">ELIARDO RAMÓN CAIRO BENOIT </t>
  </si>
  <si>
    <t>DIRECTOR TÉCNICO</t>
  </si>
  <si>
    <t>17/11/2020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</si>
  <si>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</si>
  <si>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</si>
  <si>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</si>
  <si>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</si>
  <si>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</si>
  <si>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 DE LA DIRECCIÓN TECNICA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</si>
  <si>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</si>
  <si>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</si>
  <si>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</si>
  <si>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</si>
  <si>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CAMILA AMAIA VASSALLO MONTALVO </t>
  </si>
  <si>
    <t xml:space="preserve">
ANALISTA I DEL DEPARTAMENTO DE ANTEPROYECTO Y PRESENTACIÓN DE INICIATIVA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</si>
  <si>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</si>
  <si>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</si>
  <si>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</si>
  <si>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</si>
  <si>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</si>
  <si>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</si>
  <si>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</si>
  <si>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</si>
  <si>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</si>
  <si>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</si>
  <si>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</si>
  <si>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</si>
  <si>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</si>
  <si>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</si>
  <si>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</si>
  <si>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</si>
  <si>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</si>
  <si>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 xml:space="preserve">MAITE MARTINEZ MATEO </t>
  </si>
  <si>
    <t xml:space="preserve">ANALISTA II DEL  DEPARTAMENTO DE ESTRUCTURACIÓN DE PROCESOS COMPETIVOS </t>
  </si>
  <si>
    <t xml:space="preserve">JENNYFER CONTIN DE PINEL </t>
  </si>
  <si>
    <t xml:space="preserve">COORDINADORA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</si>
  <si>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</si>
  <si>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</si>
  <si>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</si>
  <si>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YESICA SUAREZ </t>
  </si>
  <si>
    <t xml:space="preserve">RALPH RODRIGUEZ </t>
  </si>
  <si>
    <t xml:space="preserve">ANALISTA I DEL  DEPARTAMENTO DE ESTRUCTURACIÓN DE CONTRATOS </t>
  </si>
  <si>
    <t xml:space="preserve">JOSE HERNANDEZ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</si>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</sst>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2" fontId="4" fillId="0" borderId="0" xfId="3" applyNumberFormat="1" applyFont="1" applyAlignment="1">
      <alignment horizontal="center"/>
    </xf>
    <xf numFmtId="44" fontId="6" fillId="0" borderId="0" xfId="3" applyNumberFormat="1" applyFont="1"/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4" fillId="0" borderId="8" xfId="3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165" fontId="14" fillId="0" borderId="2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65" fontId="14" fillId="0" borderId="9" xfId="1" applyNumberFormat="1" applyFont="1" applyBorder="1" applyAlignment="1">
      <alignment horizontal="center"/>
    </xf>
    <xf numFmtId="165" fontId="14" fillId="0" borderId="9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5" fillId="0" borderId="0" xfId="1" applyFont="1"/>
    <xf numFmtId="165" fontId="16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7" fillId="0" borderId="0" xfId="1" applyFont="1"/>
    <xf numFmtId="165" fontId="5" fillId="0" borderId="0" xfId="1" applyNumberFormat="1" applyFont="1"/>
    <xf numFmtId="0" fontId="18" fillId="0" borderId="0" xfId="3" applyFont="1" applyAlignment="1">
      <alignment horizontal="center" vertical="center" wrapText="1"/>
    </xf>
    <xf numFmtId="44" fontId="18" fillId="0" borderId="0" xfId="3" applyNumberFormat="1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horizontal="center"/>
    </xf>
    <xf numFmtId="43" fontId="19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3" fillId="0" borderId="6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F21039D2-65E2-4D66-8169-023E57B1CE27}"/>
    <cellStyle name="Normal_Hoja1" xfId="3" xr:uid="{908AB716-CA27-4343-B935-5CC6A8922B5D}"/>
    <cellStyle name="Normal_Nomina" xfId="4" xr:uid="{51E6923C-5D8B-453E-916F-DE05541089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3D15D0B8-B385-4FA9-890C-A35C5EED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113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2147C06E-4131-4070-9264-87397F6D4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3625095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113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2B847EAA-73D4-4D41-BDAE-1F67425D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3748187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113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ACDAEE35-ECBE-46BA-80CD-A6A479F8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3556515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DB63-DC66-4C39-A4A6-AC9241DD1CAB}">
  <sheetPr>
    <pageSetUpPr fitToPage="1"/>
  </sheetPr>
  <dimension ref="A1:S120"/>
  <sheetViews>
    <sheetView showGridLines="0" tabSelected="1" topLeftCell="A87" zoomScale="39" zoomScaleNormal="39" zoomScaleSheetLayoutView="49" workbookViewId="0">
      <pane xSplit="6" topLeftCell="G1" activePane="topRight" state="frozen"/>
      <selection pane="topRight" activeCell="F100" sqref="F100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0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">
      <c r="D5" s="5"/>
      <c r="E5" s="5"/>
      <c r="F5" s="6" t="s">
        <v>1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">
      <c r="D6" s="8"/>
      <c r="E6" s="8"/>
      <c r="F6" s="7" t="s">
        <v>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"/>
    </row>
    <row r="7" spans="1:19" ht="37.5" customHeight="1" x14ac:dyDescent="0.4">
      <c r="D7" s="7"/>
      <c r="E7" s="7"/>
      <c r="F7" s="7"/>
      <c r="G7" s="7"/>
      <c r="I7" s="7"/>
      <c r="L7" s="7"/>
      <c r="M7" s="7"/>
      <c r="N7" s="7"/>
      <c r="O7" s="9"/>
      <c r="P7" s="9"/>
      <c r="Q7" s="9"/>
      <c r="R7" s="7"/>
      <c r="S7" s="3"/>
    </row>
    <row r="8" spans="1:19" ht="37.5" customHeight="1" thickBot="1" x14ac:dyDescent="0.45">
      <c r="D8" s="3"/>
      <c r="E8" s="3"/>
      <c r="F8" s="3"/>
      <c r="G8" s="3"/>
      <c r="H8" s="10"/>
      <c r="I8" s="3"/>
      <c r="J8" s="3"/>
      <c r="K8" s="3"/>
      <c r="L8" s="11"/>
      <c r="M8" s="11"/>
      <c r="N8" s="11"/>
      <c r="O8" s="12"/>
      <c r="P8" s="9"/>
      <c r="Q8" s="9"/>
      <c r="R8" s="3"/>
      <c r="S8" s="3"/>
    </row>
    <row r="9" spans="1:19" ht="37.5" customHeight="1" thickBot="1" x14ac:dyDescent="0.4">
      <c r="D9" s="13"/>
      <c r="E9" s="14"/>
      <c r="F9" s="14"/>
      <c r="G9" s="14"/>
      <c r="H9" s="15" t="s">
        <v>3</v>
      </c>
      <c r="I9" s="119" t="s">
        <v>4</v>
      </c>
      <c r="J9" s="120"/>
      <c r="K9" s="121" t="s">
        <v>5</v>
      </c>
      <c r="L9" s="121"/>
      <c r="M9" s="121"/>
      <c r="N9" s="121"/>
      <c r="O9" s="121"/>
      <c r="P9" s="120"/>
      <c r="Q9" s="16"/>
      <c r="S9" s="17"/>
    </row>
    <row r="10" spans="1:19" ht="126.6" customHeight="1" thickBot="1" x14ac:dyDescent="0.3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9" t="s">
        <v>11</v>
      </c>
      <c r="G10" s="19" t="s">
        <v>12</v>
      </c>
      <c r="H10" s="19" t="s">
        <v>13</v>
      </c>
      <c r="I10" s="20" t="s">
        <v>14</v>
      </c>
      <c r="J10" s="19" t="s">
        <v>15</v>
      </c>
      <c r="K10" s="19" t="s">
        <v>16</v>
      </c>
      <c r="L10" s="19" t="s">
        <v>17</v>
      </c>
      <c r="M10" s="21" t="s">
        <v>18</v>
      </c>
      <c r="N10" s="18" t="s">
        <v>19</v>
      </c>
      <c r="O10" s="20" t="s">
        <v>20</v>
      </c>
      <c r="P10" s="22" t="s">
        <v>21</v>
      </c>
      <c r="Q10" s="22" t="s">
        <v>22</v>
      </c>
      <c r="R10" s="19" t="s">
        <v>23</v>
      </c>
      <c r="S10" s="20" t="s">
        <v>24</v>
      </c>
    </row>
    <row r="11" spans="1:19" ht="48.6" customHeight="1" thickBot="1" x14ac:dyDescent="0.45">
      <c r="A11" s="23"/>
      <c r="B11" s="24" t="s">
        <v>25</v>
      </c>
      <c r="C11" s="25"/>
      <c r="D11" s="25"/>
      <c r="E11" s="25"/>
      <c r="F11" s="26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37.15" customHeight="1" thickBot="1" x14ac:dyDescent="0.45">
      <c r="A12" s="23">
        <v>1</v>
      </c>
      <c r="B12" s="30" t="s">
        <v>26</v>
      </c>
      <c r="C12" s="30">
        <v>45299</v>
      </c>
      <c r="D12" s="31" t="s">
        <v>27</v>
      </c>
      <c r="E12" s="27" t="s">
        <v>28</v>
      </c>
      <c r="F12" s="27" t="s">
        <v>29</v>
      </c>
      <c r="G12" s="31" t="s">
        <v>30</v>
      </c>
      <c r="H12" s="28">
        <v>225000</v>
      </c>
      <c r="I12" s="29">
        <f t="shared" ref="I12:I16" si="0">+H12*2.87%</f>
        <v>6457.5</v>
      </c>
      <c r="J12" s="29">
        <f>193525*3.04%</f>
        <v>5883.16</v>
      </c>
      <c r="K12" s="29">
        <f>H12-I12-J12</f>
        <v>212659.34</v>
      </c>
      <c r="L12" s="32">
        <v>41797.19</v>
      </c>
      <c r="M12" s="32"/>
      <c r="N12" s="29"/>
      <c r="O12" s="29">
        <v>25</v>
      </c>
      <c r="P12" s="29"/>
      <c r="Q12" s="29"/>
      <c r="R12" s="29">
        <f>I12+J12+L12+N12+O12+P12</f>
        <v>54162.850000000006</v>
      </c>
      <c r="S12" s="32">
        <f>H12-R12</f>
        <v>170837.15</v>
      </c>
    </row>
    <row r="13" spans="1:19" ht="62.45" customHeight="1" thickBot="1" x14ac:dyDescent="0.45">
      <c r="A13" s="23">
        <v>2</v>
      </c>
      <c r="B13" s="30">
        <v>44199</v>
      </c>
      <c r="C13" s="30">
        <v>45299</v>
      </c>
      <c r="D13" s="31" t="s">
        <v>27</v>
      </c>
      <c r="E13" s="27" t="s">
        <v>31</v>
      </c>
      <c r="F13" s="33" t="s">
        <v>32</v>
      </c>
      <c r="G13" s="31" t="s">
        <v>30</v>
      </c>
      <c r="H13" s="28">
        <v>77000</v>
      </c>
      <c r="I13" s="29">
        <f t="shared" si="0"/>
        <v>2209.9</v>
      </c>
      <c r="J13" s="29">
        <f>H13*3.04%</f>
        <v>2340.8000000000002</v>
      </c>
      <c r="K13" s="29">
        <f>H13-I13-J13</f>
        <v>72449.3</v>
      </c>
      <c r="L13" s="32">
        <f>6695.19-M13</f>
        <v>6695.19</v>
      </c>
      <c r="M13" s="32">
        <v>0</v>
      </c>
      <c r="N13" s="29"/>
      <c r="O13" s="29">
        <f>25</f>
        <v>25</v>
      </c>
      <c r="P13" s="29"/>
      <c r="Q13" s="29"/>
      <c r="R13" s="29">
        <f>I13+J13+L13+N13+O13+P13</f>
        <v>11270.89</v>
      </c>
      <c r="S13" s="32">
        <f t="shared" ref="S13:S16" si="1">H13-R13</f>
        <v>65729.11</v>
      </c>
    </row>
    <row r="14" spans="1:19" ht="38.450000000000003" customHeight="1" thickBot="1" x14ac:dyDescent="0.45">
      <c r="A14" s="23">
        <v>3</v>
      </c>
      <c r="B14" s="30">
        <v>44564</v>
      </c>
      <c r="C14" s="30">
        <v>45299</v>
      </c>
      <c r="D14" s="31" t="s">
        <v>27</v>
      </c>
      <c r="E14" s="27" t="s">
        <v>33</v>
      </c>
      <c r="F14" s="33" t="s">
        <v>34</v>
      </c>
      <c r="G14" s="31" t="s">
        <v>30</v>
      </c>
      <c r="H14" s="28">
        <v>115000</v>
      </c>
      <c r="I14" s="29">
        <f t="shared" si="0"/>
        <v>3300.5</v>
      </c>
      <c r="J14" s="29">
        <f>H14*3.04%</f>
        <v>3496</v>
      </c>
      <c r="K14" s="29">
        <f t="shared" ref="K14:K16" si="2">H14-I14-J14</f>
        <v>108203.5</v>
      </c>
      <c r="L14" s="32">
        <v>15633.74</v>
      </c>
      <c r="M14" s="32"/>
      <c r="N14" s="29"/>
      <c r="O14" s="29">
        <v>25</v>
      </c>
      <c r="P14" s="29"/>
      <c r="Q14" s="29">
        <v>0</v>
      </c>
      <c r="R14" s="34">
        <f>I14+J14+N14+O14+P14+L14-Q14</f>
        <v>22455.239999999998</v>
      </c>
      <c r="S14" s="32">
        <f>H14-R14</f>
        <v>92544.760000000009</v>
      </c>
    </row>
    <row r="15" spans="1:19" ht="38.450000000000003" customHeight="1" thickBot="1" x14ac:dyDescent="0.45">
      <c r="A15" s="23">
        <v>4</v>
      </c>
      <c r="B15" s="30" t="s">
        <v>35</v>
      </c>
      <c r="C15" s="30">
        <v>45301</v>
      </c>
      <c r="D15" s="31" t="s">
        <v>27</v>
      </c>
      <c r="E15" s="27" t="s">
        <v>36</v>
      </c>
      <c r="F15" s="33" t="s">
        <v>37</v>
      </c>
      <c r="G15" s="31" t="s">
        <v>30</v>
      </c>
      <c r="H15" s="28">
        <v>80000</v>
      </c>
      <c r="I15" s="29">
        <f t="shared" si="0"/>
        <v>2296</v>
      </c>
      <c r="J15" s="29">
        <f>H15*3.04%</f>
        <v>2432</v>
      </c>
      <c r="K15" s="29">
        <f t="shared" si="2"/>
        <v>75272</v>
      </c>
      <c r="L15" s="32">
        <v>4523</v>
      </c>
      <c r="M15" s="32">
        <v>2877.87</v>
      </c>
      <c r="N15" s="29"/>
      <c r="O15" s="29">
        <v>25</v>
      </c>
      <c r="P15" s="29"/>
      <c r="Q15" s="29"/>
      <c r="R15" s="29">
        <f>I15+J15+L15+N15+O15+P15</f>
        <v>9276</v>
      </c>
      <c r="S15" s="32">
        <f t="shared" si="1"/>
        <v>70724</v>
      </c>
    </row>
    <row r="16" spans="1:19" ht="75.75" customHeight="1" thickBot="1" x14ac:dyDescent="0.45">
      <c r="A16" s="23">
        <v>5</v>
      </c>
      <c r="B16" s="35">
        <v>44929</v>
      </c>
      <c r="C16" s="30">
        <v>45299</v>
      </c>
      <c r="D16" s="31" t="s">
        <v>38</v>
      </c>
      <c r="E16" s="27" t="s">
        <v>39</v>
      </c>
      <c r="F16" s="33" t="s">
        <v>40</v>
      </c>
      <c r="G16" s="31" t="s">
        <v>30</v>
      </c>
      <c r="H16" s="28">
        <v>115000</v>
      </c>
      <c r="I16" s="29">
        <f t="shared" si="0"/>
        <v>3300.5</v>
      </c>
      <c r="J16" s="29">
        <f>H16*3.04%</f>
        <v>3496</v>
      </c>
      <c r="K16" s="29">
        <f t="shared" si="2"/>
        <v>108203.5</v>
      </c>
      <c r="L16" s="32">
        <v>15204.88</v>
      </c>
      <c r="M16" s="32"/>
      <c r="N16" s="29">
        <v>1715.46</v>
      </c>
      <c r="O16" s="29">
        <f>25</f>
        <v>25</v>
      </c>
      <c r="P16" s="29"/>
      <c r="Q16" s="29"/>
      <c r="R16" s="29">
        <f>I16+J16+L16+N16+O16+P16</f>
        <v>23741.839999999997</v>
      </c>
      <c r="S16" s="32">
        <f t="shared" si="1"/>
        <v>91258.16</v>
      </c>
    </row>
    <row r="17" spans="1:19" ht="35.450000000000003" customHeight="1" thickBot="1" x14ac:dyDescent="0.45">
      <c r="A17" s="23"/>
      <c r="B17" s="106" t="s">
        <v>41</v>
      </c>
      <c r="C17" s="107"/>
      <c r="D17" s="107"/>
      <c r="E17" s="107"/>
      <c r="F17" s="108"/>
      <c r="G17" s="38"/>
      <c r="H17" s="39">
        <f>H12+H13+H14+H15+H16</f>
        <v>612000</v>
      </c>
      <c r="I17" s="39">
        <f t="shared" ref="I17:S17" si="3">I12+I13+I14+I15+I16</f>
        <v>17564.400000000001</v>
      </c>
      <c r="J17" s="39">
        <f t="shared" si="3"/>
        <v>17647.96</v>
      </c>
      <c r="K17" s="39">
        <f t="shared" si="3"/>
        <v>576787.64</v>
      </c>
      <c r="L17" s="39">
        <f t="shared" si="3"/>
        <v>83854</v>
      </c>
      <c r="M17" s="39">
        <f t="shared" si="3"/>
        <v>2877.87</v>
      </c>
      <c r="N17" s="39">
        <f t="shared" si="3"/>
        <v>1715.46</v>
      </c>
      <c r="O17" s="39">
        <f t="shared" si="3"/>
        <v>125</v>
      </c>
      <c r="P17" s="39">
        <f t="shared" si="3"/>
        <v>0</v>
      </c>
      <c r="Q17" s="39">
        <f t="shared" si="3"/>
        <v>0</v>
      </c>
      <c r="R17" s="39">
        <f t="shared" si="3"/>
        <v>120906.82</v>
      </c>
      <c r="S17" s="39">
        <f t="shared" si="3"/>
        <v>491093.18000000005</v>
      </c>
    </row>
    <row r="18" spans="1:19" ht="48.6" customHeight="1" thickBot="1" x14ac:dyDescent="0.45">
      <c r="A18" s="23"/>
      <c r="B18" s="103" t="s">
        <v>42</v>
      </c>
      <c r="C18" s="104"/>
      <c r="D18" s="104"/>
      <c r="E18" s="105"/>
      <c r="F18" s="27"/>
      <c r="G18" s="27"/>
      <c r="H18" s="28"/>
      <c r="I18" s="29"/>
      <c r="J18" s="29"/>
      <c r="K18" s="29"/>
      <c r="L18" s="32"/>
      <c r="M18" s="32"/>
      <c r="N18" s="29"/>
      <c r="O18" s="29"/>
      <c r="P18" s="29"/>
      <c r="Q18" s="29"/>
      <c r="R18" s="29"/>
      <c r="S18" s="29"/>
    </row>
    <row r="19" spans="1:19" ht="36.6" customHeight="1" thickBot="1" x14ac:dyDescent="0.45">
      <c r="A19" s="23">
        <v>6</v>
      </c>
      <c r="B19" s="30">
        <v>43872</v>
      </c>
      <c r="C19" s="30">
        <v>45333</v>
      </c>
      <c r="D19" s="30" t="s">
        <v>27</v>
      </c>
      <c r="E19" s="40" t="s">
        <v>43</v>
      </c>
      <c r="F19" s="27" t="s">
        <v>44</v>
      </c>
      <c r="G19" s="31" t="s">
        <v>30</v>
      </c>
      <c r="H19" s="28">
        <v>225000</v>
      </c>
      <c r="I19" s="29">
        <f>H19*2.87%</f>
        <v>6457.5</v>
      </c>
      <c r="J19" s="29">
        <f>193525*3.04%</f>
        <v>5883.16</v>
      </c>
      <c r="K19" s="29">
        <f>H19-I19-J19</f>
        <v>212659.34</v>
      </c>
      <c r="L19" s="32">
        <v>41797.19</v>
      </c>
      <c r="M19" s="32"/>
      <c r="N19" s="29"/>
      <c r="O19" s="29">
        <f>25</f>
        <v>25</v>
      </c>
      <c r="P19" s="29"/>
      <c r="Q19" s="41"/>
      <c r="R19" s="41">
        <f>I19+J19+L19+N19+O19+P19</f>
        <v>54162.850000000006</v>
      </c>
      <c r="S19" s="32">
        <f>H19-R19</f>
        <v>170837.15</v>
      </c>
    </row>
    <row r="20" spans="1:19" ht="37.15" customHeight="1" thickBot="1" x14ac:dyDescent="0.45">
      <c r="A20" s="23">
        <v>7</v>
      </c>
      <c r="B20" s="30" t="s">
        <v>45</v>
      </c>
      <c r="C20" s="30" t="s">
        <v>46</v>
      </c>
      <c r="D20" s="31" t="s">
        <v>27</v>
      </c>
      <c r="E20" s="27" t="s">
        <v>47</v>
      </c>
      <c r="F20" s="27" t="s">
        <v>48</v>
      </c>
      <c r="G20" s="31" t="s">
        <v>30</v>
      </c>
      <c r="H20" s="28">
        <v>125000</v>
      </c>
      <c r="I20" s="29">
        <f>H20*2.87%</f>
        <v>3587.5</v>
      </c>
      <c r="J20" s="29">
        <f>H20*3.04%</f>
        <v>3800</v>
      </c>
      <c r="K20" s="29">
        <f>H20-I20-J20</f>
        <v>117612.5</v>
      </c>
      <c r="L20" s="32">
        <v>17985.990000000002</v>
      </c>
      <c r="M20" s="32"/>
      <c r="N20" s="29"/>
      <c r="O20" s="29">
        <f>25</f>
        <v>25</v>
      </c>
      <c r="P20" s="29"/>
      <c r="Q20" s="41">
        <v>0</v>
      </c>
      <c r="R20" s="41">
        <f>I20+J20+N20+O20+P20+L20-Q20</f>
        <v>25398.49</v>
      </c>
      <c r="S20" s="32">
        <f t="shared" ref="S20:S21" si="4">H20-R20</f>
        <v>99601.51</v>
      </c>
    </row>
    <row r="21" spans="1:19" ht="37.15" customHeight="1" thickBot="1" x14ac:dyDescent="0.45">
      <c r="A21" s="23">
        <v>8</v>
      </c>
      <c r="B21" s="30">
        <v>44928</v>
      </c>
      <c r="C21" s="30">
        <v>45299</v>
      </c>
      <c r="D21" s="31" t="s">
        <v>27</v>
      </c>
      <c r="E21" s="27" t="s">
        <v>49</v>
      </c>
      <c r="F21" s="27" t="s">
        <v>50</v>
      </c>
      <c r="G21" s="31" t="s">
        <v>30</v>
      </c>
      <c r="H21" s="28">
        <v>82000</v>
      </c>
      <c r="I21" s="29">
        <f>H21*2.87%</f>
        <v>2353.4</v>
      </c>
      <c r="J21" s="29">
        <f>H21*3.04%</f>
        <v>2492.8000000000002</v>
      </c>
      <c r="K21" s="29">
        <f>H21-I21-J21</f>
        <v>77153.8</v>
      </c>
      <c r="L21" s="32">
        <v>7871.32</v>
      </c>
      <c r="M21" s="32"/>
      <c r="N21" s="29"/>
      <c r="O21" s="29">
        <v>25</v>
      </c>
      <c r="P21" s="29"/>
      <c r="Q21" s="41">
        <v>0</v>
      </c>
      <c r="R21" s="41">
        <f>I21+J21+N21+O21+P21+L21-Q21</f>
        <v>12742.52</v>
      </c>
      <c r="S21" s="32">
        <f t="shared" si="4"/>
        <v>69257.48</v>
      </c>
    </row>
    <row r="22" spans="1:19" ht="39.6" customHeight="1" thickBot="1" x14ac:dyDescent="0.45">
      <c r="A22" s="23"/>
      <c r="B22" s="106" t="s">
        <v>51</v>
      </c>
      <c r="C22" s="107"/>
      <c r="D22" s="107"/>
      <c r="E22" s="107"/>
      <c r="F22" s="108"/>
      <c r="G22" s="42"/>
      <c r="H22" s="39">
        <f>H19+H20+H21</f>
        <v>432000</v>
      </c>
      <c r="I22" s="39">
        <f t="shared" ref="I22:S22" si="5">I19+I20+I21</f>
        <v>12398.4</v>
      </c>
      <c r="J22" s="39">
        <f t="shared" si="5"/>
        <v>12175.96</v>
      </c>
      <c r="K22" s="39">
        <f t="shared" si="5"/>
        <v>407425.63999999996</v>
      </c>
      <c r="L22" s="39">
        <f t="shared" si="5"/>
        <v>67654.5</v>
      </c>
      <c r="M22" s="39">
        <f t="shared" si="5"/>
        <v>0</v>
      </c>
      <c r="N22" s="39">
        <f t="shared" si="5"/>
        <v>0</v>
      </c>
      <c r="O22" s="39">
        <f t="shared" si="5"/>
        <v>75</v>
      </c>
      <c r="P22" s="39">
        <f t="shared" si="5"/>
        <v>0</v>
      </c>
      <c r="Q22" s="39">
        <f t="shared" si="5"/>
        <v>0</v>
      </c>
      <c r="R22" s="39">
        <f t="shared" si="5"/>
        <v>92303.860000000015</v>
      </c>
      <c r="S22" s="39">
        <f t="shared" si="5"/>
        <v>339696.13999999996</v>
      </c>
    </row>
    <row r="23" spans="1:19" ht="48.6" customHeight="1" thickBot="1" x14ac:dyDescent="0.45">
      <c r="A23" s="23"/>
      <c r="B23" s="103" t="s">
        <v>52</v>
      </c>
      <c r="C23" s="104"/>
      <c r="D23" s="104"/>
      <c r="E23" s="104"/>
      <c r="F23" s="37"/>
      <c r="G23" s="42"/>
      <c r="H23" s="38"/>
      <c r="I23" s="38"/>
      <c r="J23" s="38"/>
      <c r="K23" s="38"/>
      <c r="L23" s="38"/>
      <c r="M23" s="38"/>
      <c r="N23" s="38"/>
      <c r="O23" s="28"/>
      <c r="P23" s="38"/>
      <c r="Q23" s="43"/>
      <c r="R23" s="43"/>
      <c r="S23" s="38"/>
    </row>
    <row r="24" spans="1:19" ht="37.15" customHeight="1" thickBot="1" x14ac:dyDescent="0.45">
      <c r="A24" s="23">
        <v>9</v>
      </c>
      <c r="B24" s="30" t="s">
        <v>53</v>
      </c>
      <c r="C24" s="30">
        <v>45299</v>
      </c>
      <c r="D24" s="30" t="s">
        <v>27</v>
      </c>
      <c r="E24" s="44" t="s">
        <v>54</v>
      </c>
      <c r="F24" s="44" t="s">
        <v>55</v>
      </c>
      <c r="G24" s="31" t="s">
        <v>30</v>
      </c>
      <c r="H24" s="28">
        <v>245000</v>
      </c>
      <c r="I24" s="28">
        <f t="shared" ref="I24:I32" si="6">H24*2.87%</f>
        <v>7031.5</v>
      </c>
      <c r="J24" s="28">
        <f>193525*3.04%</f>
        <v>5883.16</v>
      </c>
      <c r="K24" s="28">
        <f t="shared" ref="K24:K32" si="7">H24-I24-J24</f>
        <v>232085.34</v>
      </c>
      <c r="L24" s="28">
        <v>46604.2</v>
      </c>
      <c r="M24" s="28"/>
      <c r="N24" s="28"/>
      <c r="O24" s="28">
        <v>25</v>
      </c>
      <c r="P24" s="28"/>
      <c r="Q24" s="34">
        <v>0</v>
      </c>
      <c r="R24" s="34">
        <f>I24+J24+L24+N24+O24+P24-Q24</f>
        <v>59543.86</v>
      </c>
      <c r="S24" s="28">
        <f t="shared" ref="S24:S32" si="8">H24-R24</f>
        <v>185456.14</v>
      </c>
    </row>
    <row r="25" spans="1:19" ht="37.15" customHeight="1" thickBot="1" x14ac:dyDescent="0.45">
      <c r="A25" s="23">
        <v>10</v>
      </c>
      <c r="B25" s="35">
        <v>44198</v>
      </c>
      <c r="C25" s="35">
        <v>45299</v>
      </c>
      <c r="D25" s="30" t="s">
        <v>27</v>
      </c>
      <c r="E25" s="44" t="s">
        <v>56</v>
      </c>
      <c r="F25" s="40" t="s">
        <v>57</v>
      </c>
      <c r="G25" s="31" t="s">
        <v>30</v>
      </c>
      <c r="H25" s="28">
        <v>110000</v>
      </c>
      <c r="I25" s="28">
        <f t="shared" si="6"/>
        <v>3157</v>
      </c>
      <c r="J25" s="28">
        <f t="shared" ref="J25:J32" si="9">H25*3.04%</f>
        <v>3344</v>
      </c>
      <c r="K25" s="28">
        <f t="shared" si="7"/>
        <v>103499</v>
      </c>
      <c r="L25" s="28">
        <v>14457.42</v>
      </c>
      <c r="M25" s="28"/>
      <c r="N25" s="28"/>
      <c r="O25" s="28">
        <f>25</f>
        <v>25</v>
      </c>
      <c r="P25" s="28"/>
      <c r="Q25" s="34"/>
      <c r="R25" s="34">
        <f t="shared" ref="R25:R32" si="10">I25+L25+N25+O25+P25+J25</f>
        <v>20983.42</v>
      </c>
      <c r="S25" s="28">
        <f t="shared" si="8"/>
        <v>89016.58</v>
      </c>
    </row>
    <row r="26" spans="1:19" ht="37.15" customHeight="1" thickBot="1" x14ac:dyDescent="0.45">
      <c r="A26" s="23">
        <v>11</v>
      </c>
      <c r="B26" s="35">
        <v>44175</v>
      </c>
      <c r="C26" s="35">
        <v>45299</v>
      </c>
      <c r="D26" s="30" t="s">
        <v>38</v>
      </c>
      <c r="E26" s="44" t="s">
        <v>58</v>
      </c>
      <c r="F26" s="40" t="s">
        <v>59</v>
      </c>
      <c r="G26" s="31" t="s">
        <v>30</v>
      </c>
      <c r="H26" s="28">
        <v>85000</v>
      </c>
      <c r="I26" s="28">
        <f t="shared" si="6"/>
        <v>2439.5</v>
      </c>
      <c r="J26" s="28">
        <f t="shared" si="9"/>
        <v>2584</v>
      </c>
      <c r="K26" s="28">
        <f t="shared" si="7"/>
        <v>79976.5</v>
      </c>
      <c r="L26" s="28">
        <v>8576.99</v>
      </c>
      <c r="M26" s="28"/>
      <c r="N26" s="38"/>
      <c r="O26" s="28">
        <v>25</v>
      </c>
      <c r="P26" s="38"/>
      <c r="Q26" s="43"/>
      <c r="R26" s="34">
        <f t="shared" si="10"/>
        <v>13625.49</v>
      </c>
      <c r="S26" s="28">
        <f t="shared" si="8"/>
        <v>71374.509999999995</v>
      </c>
    </row>
    <row r="27" spans="1:19" ht="37.15" customHeight="1" thickBot="1" x14ac:dyDescent="0.45">
      <c r="A27" s="23">
        <v>12</v>
      </c>
      <c r="B27" s="35">
        <v>44564</v>
      </c>
      <c r="C27" s="35">
        <v>45300</v>
      </c>
      <c r="D27" s="30" t="s">
        <v>27</v>
      </c>
      <c r="E27" s="44" t="s">
        <v>60</v>
      </c>
      <c r="F27" s="40" t="s">
        <v>61</v>
      </c>
      <c r="G27" s="31" t="s">
        <v>30</v>
      </c>
      <c r="H27" s="28">
        <v>90000</v>
      </c>
      <c r="I27" s="28">
        <f t="shared" si="6"/>
        <v>2583</v>
      </c>
      <c r="J27" s="28">
        <f t="shared" si="9"/>
        <v>2736</v>
      </c>
      <c r="K27" s="28">
        <f t="shared" si="7"/>
        <v>84681</v>
      </c>
      <c r="L27" s="28">
        <v>9499.52</v>
      </c>
      <c r="M27" s="28">
        <v>253.6</v>
      </c>
      <c r="N27" s="38"/>
      <c r="O27" s="28">
        <v>25</v>
      </c>
      <c r="P27" s="38"/>
      <c r="Q27" s="43"/>
      <c r="R27" s="34">
        <f t="shared" si="10"/>
        <v>14843.52</v>
      </c>
      <c r="S27" s="28">
        <f t="shared" si="8"/>
        <v>75156.479999999996</v>
      </c>
    </row>
    <row r="28" spans="1:19" ht="37.15" customHeight="1" thickBot="1" x14ac:dyDescent="0.45">
      <c r="A28" s="23">
        <v>13</v>
      </c>
      <c r="B28" s="35">
        <v>44207</v>
      </c>
      <c r="C28" s="35">
        <v>45302</v>
      </c>
      <c r="D28" s="30" t="s">
        <v>38</v>
      </c>
      <c r="E28" s="44" t="s">
        <v>62</v>
      </c>
      <c r="F28" s="27" t="s">
        <v>63</v>
      </c>
      <c r="G28" s="31" t="s">
        <v>30</v>
      </c>
      <c r="H28" s="28">
        <v>65000</v>
      </c>
      <c r="I28" s="28">
        <f t="shared" si="6"/>
        <v>1865.5</v>
      </c>
      <c r="J28" s="28">
        <f t="shared" si="9"/>
        <v>1976</v>
      </c>
      <c r="K28" s="28">
        <f t="shared" si="7"/>
        <v>61158.5</v>
      </c>
      <c r="L28" s="28">
        <v>0</v>
      </c>
      <c r="M28" s="28">
        <v>5299.05</v>
      </c>
      <c r="N28" s="38"/>
      <c r="O28" s="28">
        <v>25</v>
      </c>
      <c r="P28" s="38"/>
      <c r="Q28" s="43"/>
      <c r="R28" s="34">
        <f t="shared" si="10"/>
        <v>3866.5</v>
      </c>
      <c r="S28" s="28">
        <f t="shared" si="8"/>
        <v>61133.5</v>
      </c>
    </row>
    <row r="29" spans="1:19" ht="37.15" customHeight="1" thickBot="1" x14ac:dyDescent="0.45">
      <c r="A29" s="23">
        <v>14</v>
      </c>
      <c r="B29" s="35">
        <v>44567</v>
      </c>
      <c r="C29" s="35">
        <v>45297</v>
      </c>
      <c r="D29" s="30" t="s">
        <v>27</v>
      </c>
      <c r="E29" s="44" t="s">
        <v>64</v>
      </c>
      <c r="F29" s="27" t="s">
        <v>65</v>
      </c>
      <c r="G29" s="31" t="s">
        <v>30</v>
      </c>
      <c r="H29" s="28">
        <v>70000</v>
      </c>
      <c r="I29" s="28">
        <f t="shared" si="6"/>
        <v>2009</v>
      </c>
      <c r="J29" s="28">
        <f t="shared" si="9"/>
        <v>2128</v>
      </c>
      <c r="K29" s="28">
        <f t="shared" si="7"/>
        <v>65863</v>
      </c>
      <c r="L29" s="28">
        <v>7400.87</v>
      </c>
      <c r="M29" s="28">
        <v>0</v>
      </c>
      <c r="N29" s="38"/>
      <c r="O29" s="28">
        <f>25</f>
        <v>25</v>
      </c>
      <c r="P29" s="38"/>
      <c r="Q29" s="43"/>
      <c r="R29" s="34">
        <f t="shared" si="10"/>
        <v>11562.869999999999</v>
      </c>
      <c r="S29" s="28">
        <f t="shared" si="8"/>
        <v>58437.130000000005</v>
      </c>
    </row>
    <row r="30" spans="1:19" ht="37.15" customHeight="1" thickBot="1" x14ac:dyDescent="0.45">
      <c r="A30" s="23">
        <v>15</v>
      </c>
      <c r="B30" s="35">
        <v>44566</v>
      </c>
      <c r="C30" s="35">
        <v>45302</v>
      </c>
      <c r="D30" s="30" t="s">
        <v>27</v>
      </c>
      <c r="E30" s="44" t="s">
        <v>66</v>
      </c>
      <c r="F30" s="27" t="s">
        <v>67</v>
      </c>
      <c r="G30" s="31" t="s">
        <v>30</v>
      </c>
      <c r="H30" s="28">
        <v>67500</v>
      </c>
      <c r="I30" s="28">
        <f t="shared" si="6"/>
        <v>1937.25</v>
      </c>
      <c r="J30" s="28">
        <f t="shared" si="9"/>
        <v>2052</v>
      </c>
      <c r="K30" s="28">
        <f t="shared" si="7"/>
        <v>63510.75</v>
      </c>
      <c r="L30" s="28">
        <v>4898.03</v>
      </c>
      <c r="M30" s="28"/>
      <c r="N30" s="38"/>
      <c r="O30" s="28">
        <f>25</f>
        <v>25</v>
      </c>
      <c r="P30" s="38"/>
      <c r="Q30" s="43"/>
      <c r="R30" s="34">
        <f t="shared" si="10"/>
        <v>8912.2799999999988</v>
      </c>
      <c r="S30" s="28">
        <f t="shared" si="8"/>
        <v>58587.72</v>
      </c>
    </row>
    <row r="31" spans="1:19" ht="37.15" customHeight="1" thickBot="1" x14ac:dyDescent="0.45">
      <c r="A31" s="23">
        <v>16</v>
      </c>
      <c r="B31" s="35">
        <v>45296</v>
      </c>
      <c r="C31" s="35" t="s">
        <v>68</v>
      </c>
      <c r="D31" s="30" t="s">
        <v>27</v>
      </c>
      <c r="E31" s="44" t="s">
        <v>69</v>
      </c>
      <c r="F31" s="27" t="s">
        <v>67</v>
      </c>
      <c r="G31" s="31" t="s">
        <v>70</v>
      </c>
      <c r="H31" s="28">
        <v>55000</v>
      </c>
      <c r="I31" s="28">
        <f t="shared" si="6"/>
        <v>1578.5</v>
      </c>
      <c r="J31" s="28">
        <f t="shared" si="9"/>
        <v>1672</v>
      </c>
      <c r="K31" s="28">
        <f t="shared" si="7"/>
        <v>51749.5</v>
      </c>
      <c r="L31" s="28">
        <v>2559.6799999999998</v>
      </c>
      <c r="M31" s="28"/>
      <c r="N31" s="38"/>
      <c r="O31" s="28">
        <f>25</f>
        <v>25</v>
      </c>
      <c r="P31" s="38"/>
      <c r="Q31" s="43"/>
      <c r="R31" s="34">
        <f t="shared" si="10"/>
        <v>5835.18</v>
      </c>
      <c r="S31" s="28">
        <f t="shared" si="8"/>
        <v>49164.82</v>
      </c>
    </row>
    <row r="32" spans="1:19" ht="37.15" customHeight="1" thickBot="1" x14ac:dyDescent="0.45">
      <c r="A32" s="23">
        <v>17</v>
      </c>
      <c r="B32" s="35">
        <v>44936</v>
      </c>
      <c r="C32" s="35">
        <v>45301</v>
      </c>
      <c r="D32" s="30" t="s">
        <v>27</v>
      </c>
      <c r="E32" s="44" t="s">
        <v>71</v>
      </c>
      <c r="F32" s="27" t="s">
        <v>72</v>
      </c>
      <c r="G32" s="31" t="s">
        <v>70</v>
      </c>
      <c r="H32" s="28">
        <v>100000</v>
      </c>
      <c r="I32" s="28">
        <f t="shared" si="6"/>
        <v>2870</v>
      </c>
      <c r="J32" s="28">
        <f t="shared" si="9"/>
        <v>3040</v>
      </c>
      <c r="K32" s="28">
        <f t="shared" si="7"/>
        <v>94090</v>
      </c>
      <c r="L32" s="28">
        <v>12105.44</v>
      </c>
      <c r="M32" s="28"/>
      <c r="N32" s="38"/>
      <c r="O32" s="28">
        <v>25</v>
      </c>
      <c r="P32" s="38"/>
      <c r="Q32" s="43"/>
      <c r="R32" s="34">
        <f t="shared" si="10"/>
        <v>18040.440000000002</v>
      </c>
      <c r="S32" s="28">
        <f t="shared" si="8"/>
        <v>81959.56</v>
      </c>
    </row>
    <row r="33" spans="1:19" ht="48.6" customHeight="1" thickBot="1" x14ac:dyDescent="0.45">
      <c r="A33" s="23"/>
      <c r="B33" s="106" t="s">
        <v>51</v>
      </c>
      <c r="C33" s="107"/>
      <c r="D33" s="107"/>
      <c r="E33" s="107"/>
      <c r="F33" s="108"/>
      <c r="G33" s="42"/>
      <c r="H33" s="45">
        <f>H24+H25+H26+H28+H27+H29+H30+H32+H31</f>
        <v>887500</v>
      </c>
      <c r="I33" s="45">
        <f t="shared" ref="I33:S33" si="11">I24+I25+I26+I28+I27+I29+I30+I32+I31</f>
        <v>25471.25</v>
      </c>
      <c r="J33" s="45">
        <f t="shared" si="11"/>
        <v>25415.16</v>
      </c>
      <c r="K33" s="45">
        <f t="shared" si="11"/>
        <v>836613.59</v>
      </c>
      <c r="L33" s="45">
        <f t="shared" si="11"/>
        <v>106102.15</v>
      </c>
      <c r="M33" s="45">
        <f t="shared" si="11"/>
        <v>5552.6500000000005</v>
      </c>
      <c r="N33" s="45">
        <f t="shared" si="11"/>
        <v>0</v>
      </c>
      <c r="O33" s="45">
        <f t="shared" si="11"/>
        <v>225</v>
      </c>
      <c r="P33" s="45">
        <f t="shared" si="11"/>
        <v>0</v>
      </c>
      <c r="Q33" s="45">
        <f t="shared" si="11"/>
        <v>0</v>
      </c>
      <c r="R33" s="45">
        <f t="shared" si="11"/>
        <v>157213.56</v>
      </c>
      <c r="S33" s="45">
        <f t="shared" si="11"/>
        <v>730286.44000000006</v>
      </c>
    </row>
    <row r="34" spans="1:19" ht="37.15" customHeight="1" thickBot="1" x14ac:dyDescent="0.45">
      <c r="A34" s="23"/>
      <c r="B34" s="103" t="s">
        <v>73</v>
      </c>
      <c r="C34" s="104"/>
      <c r="D34" s="104"/>
      <c r="E34" s="105"/>
      <c r="F34" s="37"/>
      <c r="G34" s="42"/>
      <c r="H34" s="38"/>
      <c r="I34" s="38"/>
      <c r="J34" s="38"/>
      <c r="K34" s="38"/>
      <c r="L34" s="38"/>
      <c r="M34" s="38"/>
      <c r="N34" s="38"/>
      <c r="O34" s="38"/>
      <c r="P34" s="38"/>
      <c r="Q34" s="43"/>
      <c r="R34" s="43"/>
      <c r="S34" s="38"/>
    </row>
    <row r="35" spans="1:19" ht="38.450000000000003" customHeight="1" thickBot="1" x14ac:dyDescent="0.45">
      <c r="A35" s="23">
        <v>18</v>
      </c>
      <c r="B35" s="35" t="s">
        <v>74</v>
      </c>
      <c r="C35" s="35">
        <v>45299</v>
      </c>
      <c r="D35" s="30" t="s">
        <v>27</v>
      </c>
      <c r="E35" s="44" t="s">
        <v>75</v>
      </c>
      <c r="F35" s="40" t="s">
        <v>76</v>
      </c>
      <c r="G35" s="31" t="s">
        <v>30</v>
      </c>
      <c r="H35" s="28">
        <v>245000</v>
      </c>
      <c r="I35" s="28">
        <f t="shared" ref="I35:I41" si="12">H35*2.87%</f>
        <v>7031.5</v>
      </c>
      <c r="J35" s="28">
        <f>193525*3.04%</f>
        <v>5883.16</v>
      </c>
      <c r="K35" s="28">
        <f t="shared" ref="K35:K41" si="13">H35-I35-J35</f>
        <v>232085.34</v>
      </c>
      <c r="L35" s="28">
        <v>46604.2</v>
      </c>
      <c r="M35" s="28"/>
      <c r="N35" s="28"/>
      <c r="O35" s="28">
        <v>25</v>
      </c>
      <c r="P35" s="28"/>
      <c r="Q35" s="34">
        <v>0</v>
      </c>
      <c r="R35" s="34">
        <f>I35+J35+N35+O35+P35+L35-Q35</f>
        <v>59543.86</v>
      </c>
      <c r="S35" s="28">
        <f t="shared" ref="S35:S41" si="14">H35-R35</f>
        <v>185456.14</v>
      </c>
    </row>
    <row r="36" spans="1:19" ht="57.75" thickBot="1" x14ac:dyDescent="0.45">
      <c r="A36" s="23">
        <v>19</v>
      </c>
      <c r="B36" s="35">
        <v>44198</v>
      </c>
      <c r="C36" s="35">
        <v>45299</v>
      </c>
      <c r="D36" s="30" t="s">
        <v>27</v>
      </c>
      <c r="E36" s="44" t="s">
        <v>77</v>
      </c>
      <c r="F36" s="46" t="s">
        <v>78</v>
      </c>
      <c r="G36" s="47" t="s">
        <v>30</v>
      </c>
      <c r="H36" s="28">
        <v>150000</v>
      </c>
      <c r="I36" s="28">
        <f t="shared" si="12"/>
        <v>4305</v>
      </c>
      <c r="J36" s="28">
        <f t="shared" ref="J36:J41" si="15">H36*3.04%</f>
        <v>4560</v>
      </c>
      <c r="K36" s="28">
        <f t="shared" si="13"/>
        <v>141135</v>
      </c>
      <c r="L36" s="28">
        <v>23866.69</v>
      </c>
      <c r="M36" s="48"/>
      <c r="N36" s="49"/>
      <c r="O36" s="28">
        <v>25</v>
      </c>
      <c r="P36" s="28"/>
      <c r="Q36" s="34">
        <v>0</v>
      </c>
      <c r="R36" s="34">
        <f>I36+J36+N36+O36+P36+L36-Q36</f>
        <v>32756.69</v>
      </c>
      <c r="S36" s="28">
        <f t="shared" si="14"/>
        <v>117243.31</v>
      </c>
    </row>
    <row r="37" spans="1:19" ht="38.450000000000003" customHeight="1" thickBot="1" x14ac:dyDescent="0.45">
      <c r="A37" s="23">
        <v>20</v>
      </c>
      <c r="B37" s="35">
        <v>44621</v>
      </c>
      <c r="C37" s="35">
        <v>45357</v>
      </c>
      <c r="D37" s="30" t="s">
        <v>38</v>
      </c>
      <c r="E37" s="44" t="s">
        <v>79</v>
      </c>
      <c r="F37" s="40" t="s">
        <v>80</v>
      </c>
      <c r="G37" s="47" t="s">
        <v>30</v>
      </c>
      <c r="H37" s="28">
        <v>95000</v>
      </c>
      <c r="I37" s="28">
        <f t="shared" si="12"/>
        <v>2726.5</v>
      </c>
      <c r="J37" s="28">
        <f t="shared" si="15"/>
        <v>2888</v>
      </c>
      <c r="K37" s="28">
        <f t="shared" si="13"/>
        <v>89385.5</v>
      </c>
      <c r="L37" s="28">
        <v>9753.1200000000008</v>
      </c>
      <c r="M37" s="28"/>
      <c r="N37" s="28"/>
      <c r="O37" s="28">
        <v>25</v>
      </c>
      <c r="P37" s="28"/>
      <c r="Q37" s="34"/>
      <c r="R37" s="34">
        <f t="shared" ref="R37:R41" si="16">I37+J37+N37+O37+P37+L37</f>
        <v>15392.62</v>
      </c>
      <c r="S37" s="28">
        <f t="shared" si="14"/>
        <v>79607.38</v>
      </c>
    </row>
    <row r="38" spans="1:19" ht="37.15" customHeight="1" thickBot="1" x14ac:dyDescent="0.45">
      <c r="A38" s="23">
        <v>21</v>
      </c>
      <c r="B38" s="35">
        <v>44198</v>
      </c>
      <c r="C38" s="35">
        <v>45299</v>
      </c>
      <c r="D38" s="30" t="s">
        <v>38</v>
      </c>
      <c r="E38" s="44" t="s">
        <v>81</v>
      </c>
      <c r="F38" s="40" t="s">
        <v>82</v>
      </c>
      <c r="G38" s="31" t="s">
        <v>30</v>
      </c>
      <c r="H38" s="28">
        <v>60000</v>
      </c>
      <c r="I38" s="28">
        <f t="shared" si="12"/>
        <v>1722</v>
      </c>
      <c r="J38" s="28">
        <f t="shared" si="15"/>
        <v>1824</v>
      </c>
      <c r="K38" s="28">
        <f t="shared" si="13"/>
        <v>56454</v>
      </c>
      <c r="L38" s="28">
        <v>0</v>
      </c>
      <c r="M38" s="28">
        <v>6629.37</v>
      </c>
      <c r="N38" s="28"/>
      <c r="O38" s="28">
        <v>25</v>
      </c>
      <c r="P38" s="28"/>
      <c r="Q38" s="34"/>
      <c r="R38" s="34">
        <f>I38+J38+N38+O38+P38+L38</f>
        <v>3571</v>
      </c>
      <c r="S38" s="28">
        <f t="shared" si="14"/>
        <v>56429</v>
      </c>
    </row>
    <row r="39" spans="1:19" ht="37.15" customHeight="1" thickBot="1" x14ac:dyDescent="0.45">
      <c r="A39" s="23">
        <v>22</v>
      </c>
      <c r="B39" s="35">
        <v>44206</v>
      </c>
      <c r="C39" s="35">
        <v>45299</v>
      </c>
      <c r="D39" s="30" t="s">
        <v>27</v>
      </c>
      <c r="E39" s="44" t="s">
        <v>83</v>
      </c>
      <c r="F39" s="40" t="s">
        <v>84</v>
      </c>
      <c r="G39" s="31" t="s">
        <v>30</v>
      </c>
      <c r="H39" s="28">
        <v>75000</v>
      </c>
      <c r="I39" s="28">
        <f t="shared" si="12"/>
        <v>2152.5</v>
      </c>
      <c r="J39" s="28">
        <f t="shared" si="15"/>
        <v>2280</v>
      </c>
      <c r="K39" s="28">
        <f t="shared" si="13"/>
        <v>70567.5</v>
      </c>
      <c r="L39" s="28">
        <v>2961.05</v>
      </c>
      <c r="M39" s="28">
        <v>3348.33</v>
      </c>
      <c r="N39" s="28"/>
      <c r="O39" s="28">
        <v>25</v>
      </c>
      <c r="P39" s="28"/>
      <c r="Q39" s="34"/>
      <c r="R39" s="34">
        <f t="shared" si="16"/>
        <v>7418.55</v>
      </c>
      <c r="S39" s="28">
        <f t="shared" si="14"/>
        <v>67581.45</v>
      </c>
    </row>
    <row r="40" spans="1:19" ht="37.15" customHeight="1" thickBot="1" x14ac:dyDescent="0.45">
      <c r="A40" s="23">
        <v>23</v>
      </c>
      <c r="B40" s="35">
        <v>44198</v>
      </c>
      <c r="C40" s="35">
        <v>45297</v>
      </c>
      <c r="D40" s="30" t="s">
        <v>27</v>
      </c>
      <c r="E40" s="44" t="s">
        <v>85</v>
      </c>
      <c r="F40" s="40" t="s">
        <v>80</v>
      </c>
      <c r="G40" s="31" t="s">
        <v>30</v>
      </c>
      <c r="H40" s="28">
        <v>95000</v>
      </c>
      <c r="I40" s="28">
        <f t="shared" si="12"/>
        <v>2726.5</v>
      </c>
      <c r="J40" s="28">
        <f t="shared" si="15"/>
        <v>2888</v>
      </c>
      <c r="K40" s="28">
        <f t="shared" si="13"/>
        <v>89385.5</v>
      </c>
      <c r="L40" s="28">
        <v>10929.24</v>
      </c>
      <c r="M40" s="28"/>
      <c r="N40" s="28"/>
      <c r="O40" s="28">
        <v>25</v>
      </c>
      <c r="P40" s="28">
        <v>6185.43</v>
      </c>
      <c r="Q40" s="34"/>
      <c r="R40" s="34">
        <f t="shared" si="16"/>
        <v>22754.17</v>
      </c>
      <c r="S40" s="28">
        <f t="shared" si="14"/>
        <v>72245.83</v>
      </c>
    </row>
    <row r="41" spans="1:19" ht="37.15" customHeight="1" thickBot="1" x14ac:dyDescent="0.45">
      <c r="A41" s="23">
        <v>24</v>
      </c>
      <c r="B41" s="35">
        <v>44938</v>
      </c>
      <c r="C41" s="35">
        <v>45297</v>
      </c>
      <c r="D41" s="30" t="s">
        <v>38</v>
      </c>
      <c r="E41" s="44" t="s">
        <v>86</v>
      </c>
      <c r="F41" s="40" t="s">
        <v>80</v>
      </c>
      <c r="G41" s="31" t="s">
        <v>30</v>
      </c>
      <c r="H41" s="28">
        <v>95000</v>
      </c>
      <c r="I41" s="28">
        <f t="shared" si="12"/>
        <v>2726.5</v>
      </c>
      <c r="J41" s="28">
        <f t="shared" si="15"/>
        <v>2888</v>
      </c>
      <c r="K41" s="28">
        <f t="shared" si="13"/>
        <v>89385.5</v>
      </c>
      <c r="L41" s="28">
        <v>10929.24</v>
      </c>
      <c r="M41" s="28"/>
      <c r="N41" s="28"/>
      <c r="O41" s="28">
        <v>25</v>
      </c>
      <c r="P41" s="28">
        <v>0</v>
      </c>
      <c r="Q41" s="34"/>
      <c r="R41" s="34">
        <f t="shared" si="16"/>
        <v>16568.739999999998</v>
      </c>
      <c r="S41" s="28">
        <f t="shared" si="14"/>
        <v>78431.260000000009</v>
      </c>
    </row>
    <row r="42" spans="1:19" ht="48.6" customHeight="1" thickBot="1" x14ac:dyDescent="0.45">
      <c r="A42" s="23"/>
      <c r="B42" s="106" t="s">
        <v>51</v>
      </c>
      <c r="C42" s="107"/>
      <c r="D42" s="107"/>
      <c r="E42" s="107"/>
      <c r="F42" s="108"/>
      <c r="G42" s="42"/>
      <c r="H42" s="39">
        <f>H35+H36+H38+H39+H37+H40+H41</f>
        <v>815000</v>
      </c>
      <c r="I42" s="39">
        <f t="shared" ref="I42:S42" si="17">I35+I36+I38+I39+I37+I40+I41</f>
        <v>23390.5</v>
      </c>
      <c r="J42" s="39">
        <f t="shared" si="17"/>
        <v>23211.16</v>
      </c>
      <c r="K42" s="39">
        <f t="shared" si="17"/>
        <v>768398.34</v>
      </c>
      <c r="L42" s="39">
        <f t="shared" si="17"/>
        <v>105043.54000000001</v>
      </c>
      <c r="M42" s="39">
        <f t="shared" si="17"/>
        <v>9977.7000000000007</v>
      </c>
      <c r="N42" s="39">
        <f t="shared" si="17"/>
        <v>0</v>
      </c>
      <c r="O42" s="39">
        <f t="shared" si="17"/>
        <v>175</v>
      </c>
      <c r="P42" s="39">
        <f t="shared" si="17"/>
        <v>6185.43</v>
      </c>
      <c r="Q42" s="39">
        <f t="shared" si="17"/>
        <v>0</v>
      </c>
      <c r="R42" s="39">
        <f t="shared" si="17"/>
        <v>158005.63</v>
      </c>
      <c r="S42" s="39">
        <f t="shared" si="17"/>
        <v>656994.37</v>
      </c>
    </row>
    <row r="43" spans="1:19" ht="48.6" customHeight="1" thickBot="1" x14ac:dyDescent="0.45">
      <c r="A43" s="23"/>
      <c r="B43" s="103" t="s">
        <v>87</v>
      </c>
      <c r="C43" s="104"/>
      <c r="D43" s="104"/>
      <c r="E43" s="105"/>
      <c r="F43" s="37"/>
      <c r="G43" s="42"/>
      <c r="H43" s="38"/>
      <c r="I43" s="38"/>
      <c r="J43" s="38"/>
      <c r="K43" s="38"/>
      <c r="L43" s="38"/>
      <c r="M43" s="38"/>
      <c r="N43" s="38"/>
      <c r="O43" s="28"/>
      <c r="P43" s="38"/>
      <c r="Q43" s="43"/>
      <c r="R43" s="43"/>
      <c r="S43" s="38"/>
    </row>
    <row r="44" spans="1:19" ht="37.15" customHeight="1" thickBot="1" x14ac:dyDescent="0.45">
      <c r="A44" s="23">
        <v>25</v>
      </c>
      <c r="B44" s="35" t="s">
        <v>74</v>
      </c>
      <c r="C44" s="35" t="s">
        <v>88</v>
      </c>
      <c r="D44" s="30" t="s">
        <v>38</v>
      </c>
      <c r="E44" s="44" t="s">
        <v>89</v>
      </c>
      <c r="F44" s="40" t="s">
        <v>90</v>
      </c>
      <c r="G44" s="31" t="s">
        <v>30</v>
      </c>
      <c r="H44" s="28">
        <v>225000</v>
      </c>
      <c r="I44" s="28">
        <f t="shared" ref="I44:I57" si="18">H44*2.87%</f>
        <v>6457.5</v>
      </c>
      <c r="J44" s="28">
        <f>193525*3.04%</f>
        <v>5883.16</v>
      </c>
      <c r="K44" s="28">
        <f t="shared" ref="K44:K57" si="19">H44-I44-J44</f>
        <v>212659.34</v>
      </c>
      <c r="L44" s="28">
        <v>41797.19</v>
      </c>
      <c r="M44" s="28"/>
      <c r="N44" s="38"/>
      <c r="O44" s="28">
        <v>25</v>
      </c>
      <c r="P44" s="38"/>
      <c r="Q44" s="43"/>
      <c r="R44" s="34">
        <f t="shared" ref="R44:R57" si="20">I44+J44+N338+L44+N44+O44+P44</f>
        <v>54162.850000000006</v>
      </c>
      <c r="S44" s="28">
        <f t="shared" ref="S44:S57" si="21">H44-R44</f>
        <v>170837.15</v>
      </c>
    </row>
    <row r="45" spans="1:19" ht="37.15" customHeight="1" thickBot="1" x14ac:dyDescent="0.45">
      <c r="A45" s="23">
        <v>26</v>
      </c>
      <c r="B45" s="35">
        <v>43872</v>
      </c>
      <c r="C45" s="35">
        <v>45330</v>
      </c>
      <c r="D45" s="30" t="s">
        <v>38</v>
      </c>
      <c r="E45" s="44" t="s">
        <v>91</v>
      </c>
      <c r="F45" s="40" t="s">
        <v>92</v>
      </c>
      <c r="G45" s="31" t="s">
        <v>30</v>
      </c>
      <c r="H45" s="28">
        <v>135000</v>
      </c>
      <c r="I45" s="28">
        <f t="shared" si="18"/>
        <v>3874.5</v>
      </c>
      <c r="J45" s="28">
        <f t="shared" ref="J45:J57" si="22">H45*3.04%</f>
        <v>4104</v>
      </c>
      <c r="K45" s="28">
        <f t="shared" si="19"/>
        <v>127021.5</v>
      </c>
      <c r="L45" s="28">
        <v>20338.189999999999</v>
      </c>
      <c r="M45" s="28"/>
      <c r="N45" s="38"/>
      <c r="O45" s="28">
        <v>25</v>
      </c>
      <c r="P45" s="38"/>
      <c r="Q45" s="43"/>
      <c r="R45" s="34">
        <f t="shared" si="20"/>
        <v>28341.69</v>
      </c>
      <c r="S45" s="28">
        <f t="shared" si="21"/>
        <v>106658.31</v>
      </c>
    </row>
    <row r="46" spans="1:19" ht="37.15" customHeight="1" thickBot="1" x14ac:dyDescent="0.45">
      <c r="A46" s="23">
        <v>27</v>
      </c>
      <c r="B46" s="30" t="s">
        <v>93</v>
      </c>
      <c r="C46" s="50" t="s">
        <v>94</v>
      </c>
      <c r="D46" s="50" t="s">
        <v>27</v>
      </c>
      <c r="E46" s="44" t="s">
        <v>95</v>
      </c>
      <c r="F46" s="51" t="s">
        <v>96</v>
      </c>
      <c r="G46" s="31" t="s">
        <v>30</v>
      </c>
      <c r="H46" s="28">
        <v>110000</v>
      </c>
      <c r="I46" s="28">
        <f t="shared" si="18"/>
        <v>3157</v>
      </c>
      <c r="J46" s="28">
        <f t="shared" si="22"/>
        <v>3344</v>
      </c>
      <c r="K46" s="28">
        <f t="shared" si="19"/>
        <v>103499</v>
      </c>
      <c r="L46" s="28">
        <v>14457.62</v>
      </c>
      <c r="M46" s="28"/>
      <c r="N46" s="38"/>
      <c r="O46" s="28">
        <v>25</v>
      </c>
      <c r="P46" s="38"/>
      <c r="Q46" s="43"/>
      <c r="R46" s="34">
        <f t="shared" si="20"/>
        <v>20983.620000000003</v>
      </c>
      <c r="S46" s="28">
        <f t="shared" si="21"/>
        <v>89016.38</v>
      </c>
    </row>
    <row r="47" spans="1:19" ht="37.15" customHeight="1" thickBot="1" x14ac:dyDescent="0.45">
      <c r="A47" s="23">
        <v>28</v>
      </c>
      <c r="B47" s="35">
        <v>44199</v>
      </c>
      <c r="C47" s="30">
        <v>45299</v>
      </c>
      <c r="D47" s="50" t="s">
        <v>27</v>
      </c>
      <c r="E47" s="44" t="s">
        <v>97</v>
      </c>
      <c r="F47" s="51" t="s">
        <v>98</v>
      </c>
      <c r="G47" s="31" t="s">
        <v>30</v>
      </c>
      <c r="H47" s="28">
        <v>90000</v>
      </c>
      <c r="I47" s="28">
        <f t="shared" si="18"/>
        <v>2583</v>
      </c>
      <c r="J47" s="28">
        <f t="shared" si="22"/>
        <v>2736</v>
      </c>
      <c r="K47" s="28">
        <f t="shared" si="19"/>
        <v>84681</v>
      </c>
      <c r="L47" s="28">
        <v>9324.25</v>
      </c>
      <c r="M47" s="28"/>
      <c r="N47" s="28">
        <v>1715.46</v>
      </c>
      <c r="O47" s="28">
        <v>25</v>
      </c>
      <c r="P47" s="38"/>
      <c r="Q47" s="43"/>
      <c r="R47" s="34">
        <f t="shared" si="20"/>
        <v>16383.71</v>
      </c>
      <c r="S47" s="28">
        <f t="shared" si="21"/>
        <v>73616.290000000008</v>
      </c>
    </row>
    <row r="48" spans="1:19" ht="37.15" customHeight="1" thickBot="1" x14ac:dyDescent="0.45">
      <c r="A48" s="23">
        <v>29</v>
      </c>
      <c r="B48" s="35" t="s">
        <v>99</v>
      </c>
      <c r="C48" s="35" t="s">
        <v>100</v>
      </c>
      <c r="D48" s="30" t="s">
        <v>27</v>
      </c>
      <c r="E48" s="44" t="s">
        <v>101</v>
      </c>
      <c r="F48" s="40" t="s">
        <v>102</v>
      </c>
      <c r="G48" s="31" t="s">
        <v>30</v>
      </c>
      <c r="H48" s="28">
        <v>70000</v>
      </c>
      <c r="I48" s="28">
        <f t="shared" si="18"/>
        <v>2009</v>
      </c>
      <c r="J48" s="28">
        <f t="shared" si="22"/>
        <v>2128</v>
      </c>
      <c r="K48" s="28">
        <f t="shared" si="19"/>
        <v>65863</v>
      </c>
      <c r="L48" s="28">
        <v>138.37</v>
      </c>
      <c r="M48" s="28">
        <v>5230.1099999999997</v>
      </c>
      <c r="N48" s="38"/>
      <c r="O48" s="28">
        <v>25</v>
      </c>
      <c r="P48" s="28">
        <v>3753.44</v>
      </c>
      <c r="Q48" s="43"/>
      <c r="R48" s="34">
        <f t="shared" si="20"/>
        <v>8053.8099999999995</v>
      </c>
      <c r="S48" s="28">
        <f t="shared" si="21"/>
        <v>61946.19</v>
      </c>
    </row>
    <row r="49" spans="1:19" ht="37.15" customHeight="1" thickBot="1" x14ac:dyDescent="0.45">
      <c r="A49" s="23">
        <v>30</v>
      </c>
      <c r="B49" s="35">
        <v>44207</v>
      </c>
      <c r="C49" s="35">
        <v>45294</v>
      </c>
      <c r="D49" s="30" t="s">
        <v>27</v>
      </c>
      <c r="E49" s="44" t="s">
        <v>103</v>
      </c>
      <c r="F49" s="40" t="s">
        <v>104</v>
      </c>
      <c r="G49" s="31" t="s">
        <v>30</v>
      </c>
      <c r="H49" s="28">
        <v>70000</v>
      </c>
      <c r="I49" s="28">
        <f t="shared" si="18"/>
        <v>2009</v>
      </c>
      <c r="J49" s="28">
        <f t="shared" si="22"/>
        <v>2128</v>
      </c>
      <c r="K49" s="28">
        <f t="shared" si="19"/>
        <v>65863</v>
      </c>
      <c r="L49" s="28">
        <v>5368.45</v>
      </c>
      <c r="M49" s="28"/>
      <c r="N49" s="38"/>
      <c r="O49" s="28">
        <v>25</v>
      </c>
      <c r="P49" s="38"/>
      <c r="Q49" s="43"/>
      <c r="R49" s="34">
        <f t="shared" si="20"/>
        <v>9530.4500000000007</v>
      </c>
      <c r="S49" s="28">
        <f t="shared" si="21"/>
        <v>60469.55</v>
      </c>
    </row>
    <row r="50" spans="1:19" ht="37.15" customHeight="1" thickBot="1" x14ac:dyDescent="0.45">
      <c r="A50" s="23">
        <v>31</v>
      </c>
      <c r="B50" s="35">
        <v>44621</v>
      </c>
      <c r="C50" s="35">
        <v>45357</v>
      </c>
      <c r="D50" s="30" t="s">
        <v>38</v>
      </c>
      <c r="E50" s="44" t="s">
        <v>105</v>
      </c>
      <c r="F50" s="40" t="s">
        <v>106</v>
      </c>
      <c r="G50" s="31" t="s">
        <v>30</v>
      </c>
      <c r="H50" s="28">
        <v>82000</v>
      </c>
      <c r="I50" s="28">
        <f t="shared" si="18"/>
        <v>2353.4</v>
      </c>
      <c r="J50" s="28">
        <f t="shared" si="22"/>
        <v>2492.8000000000002</v>
      </c>
      <c r="K50" s="28">
        <f t="shared" si="19"/>
        <v>77153.8</v>
      </c>
      <c r="L50" s="28">
        <v>5840.26</v>
      </c>
      <c r="M50" s="28">
        <v>2031.06</v>
      </c>
      <c r="N50" s="38"/>
      <c r="O50" s="28">
        <v>25</v>
      </c>
      <c r="P50" s="38"/>
      <c r="Q50" s="43"/>
      <c r="R50" s="34">
        <f t="shared" si="20"/>
        <v>10711.460000000001</v>
      </c>
      <c r="S50" s="28">
        <f t="shared" si="21"/>
        <v>71288.539999999994</v>
      </c>
    </row>
    <row r="51" spans="1:19" ht="37.15" customHeight="1" thickBot="1" x14ac:dyDescent="0.45">
      <c r="A51" s="23">
        <v>32</v>
      </c>
      <c r="B51" s="35">
        <v>44621</v>
      </c>
      <c r="C51" s="35">
        <v>45357</v>
      </c>
      <c r="D51" s="30" t="s">
        <v>27</v>
      </c>
      <c r="E51" s="44" t="s">
        <v>107</v>
      </c>
      <c r="F51" s="40" t="s">
        <v>108</v>
      </c>
      <c r="G51" s="31" t="s">
        <v>30</v>
      </c>
      <c r="H51" s="28">
        <v>60000</v>
      </c>
      <c r="I51" s="28">
        <f t="shared" si="18"/>
        <v>1722</v>
      </c>
      <c r="J51" s="28">
        <f t="shared" si="22"/>
        <v>1824</v>
      </c>
      <c r="K51" s="28">
        <f t="shared" si="19"/>
        <v>56454</v>
      </c>
      <c r="L51" s="28">
        <v>0</v>
      </c>
      <c r="M51" s="28">
        <v>6629.37</v>
      </c>
      <c r="N51" s="38"/>
      <c r="O51" s="28">
        <v>25</v>
      </c>
      <c r="P51" s="38"/>
      <c r="Q51" s="43"/>
      <c r="R51" s="34">
        <f t="shared" si="20"/>
        <v>3571</v>
      </c>
      <c r="S51" s="28">
        <f t="shared" si="21"/>
        <v>56429</v>
      </c>
    </row>
    <row r="52" spans="1:19" ht="37.15" customHeight="1" thickBot="1" x14ac:dyDescent="0.45">
      <c r="A52" s="23">
        <v>33</v>
      </c>
      <c r="B52" s="35">
        <v>44563</v>
      </c>
      <c r="C52" s="30">
        <v>45298</v>
      </c>
      <c r="D52" s="30" t="s">
        <v>27</v>
      </c>
      <c r="E52" s="44" t="s">
        <v>109</v>
      </c>
      <c r="F52" s="44" t="s">
        <v>108</v>
      </c>
      <c r="G52" s="31" t="s">
        <v>30</v>
      </c>
      <c r="H52" s="28">
        <v>60000</v>
      </c>
      <c r="I52" s="28">
        <f t="shared" si="18"/>
        <v>1722</v>
      </c>
      <c r="J52" s="28">
        <f t="shared" si="22"/>
        <v>1824</v>
      </c>
      <c r="K52" s="28">
        <f t="shared" si="19"/>
        <v>56454</v>
      </c>
      <c r="L52" s="28">
        <v>0</v>
      </c>
      <c r="M52" s="28">
        <v>5338.05</v>
      </c>
      <c r="N52" s="38"/>
      <c r="O52" s="28">
        <f>25</f>
        <v>25</v>
      </c>
      <c r="P52" s="38"/>
      <c r="Q52" s="43"/>
      <c r="R52" s="34">
        <f t="shared" si="20"/>
        <v>3571</v>
      </c>
      <c r="S52" s="28">
        <f t="shared" si="21"/>
        <v>56429</v>
      </c>
    </row>
    <row r="53" spans="1:19" ht="37.15" customHeight="1" thickBot="1" x14ac:dyDescent="0.45">
      <c r="A53" s="23">
        <v>34</v>
      </c>
      <c r="B53" s="30">
        <v>44564</v>
      </c>
      <c r="C53" s="52">
        <v>45297</v>
      </c>
      <c r="D53" s="30" t="s">
        <v>27</v>
      </c>
      <c r="E53" s="44" t="s">
        <v>110</v>
      </c>
      <c r="F53" s="44" t="s">
        <v>108</v>
      </c>
      <c r="G53" s="31" t="s">
        <v>30</v>
      </c>
      <c r="H53" s="28">
        <v>70000</v>
      </c>
      <c r="I53" s="28">
        <f t="shared" si="18"/>
        <v>2009</v>
      </c>
      <c r="J53" s="28">
        <f t="shared" si="22"/>
        <v>2128</v>
      </c>
      <c r="K53" s="28">
        <f t="shared" si="19"/>
        <v>65863</v>
      </c>
      <c r="L53" s="28">
        <v>0</v>
      </c>
      <c r="M53" s="28">
        <v>6129.37</v>
      </c>
      <c r="N53" s="38"/>
      <c r="O53" s="28">
        <v>25</v>
      </c>
      <c r="P53" s="38"/>
      <c r="Q53" s="43"/>
      <c r="R53" s="34">
        <f t="shared" si="20"/>
        <v>4162</v>
      </c>
      <c r="S53" s="28">
        <f t="shared" si="21"/>
        <v>65838</v>
      </c>
    </row>
    <row r="54" spans="1:19" ht="37.15" customHeight="1" thickBot="1" x14ac:dyDescent="0.45">
      <c r="A54" s="23">
        <v>35</v>
      </c>
      <c r="B54" s="30">
        <v>44564</v>
      </c>
      <c r="C54" s="52">
        <v>45297</v>
      </c>
      <c r="D54" s="30" t="s">
        <v>27</v>
      </c>
      <c r="E54" s="44" t="s">
        <v>111</v>
      </c>
      <c r="F54" s="44" t="s">
        <v>108</v>
      </c>
      <c r="G54" s="31" t="s">
        <v>30</v>
      </c>
      <c r="H54" s="28">
        <v>50000</v>
      </c>
      <c r="I54" s="28">
        <f t="shared" si="18"/>
        <v>1435</v>
      </c>
      <c r="J54" s="28">
        <f t="shared" si="22"/>
        <v>1520</v>
      </c>
      <c r="K54" s="28">
        <f t="shared" si="19"/>
        <v>47045</v>
      </c>
      <c r="L54" s="28">
        <v>0</v>
      </c>
      <c r="M54" s="28">
        <v>5543.71</v>
      </c>
      <c r="N54" s="38"/>
      <c r="O54" s="28">
        <f>25</f>
        <v>25</v>
      </c>
      <c r="P54" s="38"/>
      <c r="Q54" s="43"/>
      <c r="R54" s="34">
        <f t="shared" si="20"/>
        <v>2980</v>
      </c>
      <c r="S54" s="28">
        <f t="shared" si="21"/>
        <v>47020</v>
      </c>
    </row>
    <row r="55" spans="1:19" ht="37.15" customHeight="1" thickBot="1" x14ac:dyDescent="0.45">
      <c r="A55" s="23">
        <v>36</v>
      </c>
      <c r="B55" s="30">
        <v>44566</v>
      </c>
      <c r="C55" s="52">
        <v>45301</v>
      </c>
      <c r="D55" s="30" t="s">
        <v>27</v>
      </c>
      <c r="E55" s="44" t="s">
        <v>112</v>
      </c>
      <c r="F55" s="44" t="s">
        <v>104</v>
      </c>
      <c r="G55" s="31" t="s">
        <v>30</v>
      </c>
      <c r="H55" s="28">
        <v>85000</v>
      </c>
      <c r="I55" s="28">
        <f t="shared" si="18"/>
        <v>2439.5</v>
      </c>
      <c r="J55" s="28">
        <f t="shared" si="22"/>
        <v>2584</v>
      </c>
      <c r="K55" s="28">
        <f t="shared" si="19"/>
        <v>79976.5</v>
      </c>
      <c r="L55" s="28">
        <v>8576.99</v>
      </c>
      <c r="M55" s="28"/>
      <c r="N55" s="38"/>
      <c r="O55" s="28">
        <v>25</v>
      </c>
      <c r="P55" s="38"/>
      <c r="Q55" s="43"/>
      <c r="R55" s="34">
        <f t="shared" si="20"/>
        <v>13625.49</v>
      </c>
      <c r="S55" s="28">
        <f t="shared" si="21"/>
        <v>71374.509999999995</v>
      </c>
    </row>
    <row r="56" spans="1:19" ht="37.15" customHeight="1" thickBot="1" x14ac:dyDescent="0.45">
      <c r="A56" s="23">
        <v>37</v>
      </c>
      <c r="B56" s="30">
        <v>44621</v>
      </c>
      <c r="C56" s="52">
        <v>45357</v>
      </c>
      <c r="D56" s="30" t="s">
        <v>38</v>
      </c>
      <c r="E56" s="53" t="s">
        <v>113</v>
      </c>
      <c r="F56" s="44" t="s">
        <v>114</v>
      </c>
      <c r="G56" s="31" t="s">
        <v>30</v>
      </c>
      <c r="H56" s="28">
        <v>60000</v>
      </c>
      <c r="I56" s="28">
        <f t="shared" si="18"/>
        <v>1722</v>
      </c>
      <c r="J56" s="28">
        <f t="shared" si="22"/>
        <v>1824</v>
      </c>
      <c r="K56" s="28">
        <f t="shared" si="19"/>
        <v>56454</v>
      </c>
      <c r="L56" s="28">
        <v>3846.68</v>
      </c>
      <c r="M56" s="28"/>
      <c r="N56" s="38"/>
      <c r="O56" s="28">
        <f>25</f>
        <v>25</v>
      </c>
      <c r="P56" s="38"/>
      <c r="Q56" s="43"/>
      <c r="R56" s="34">
        <f t="shared" si="20"/>
        <v>7417.68</v>
      </c>
      <c r="S56" s="28">
        <f t="shared" si="21"/>
        <v>52582.32</v>
      </c>
    </row>
    <row r="57" spans="1:19" ht="37.15" customHeight="1" thickBot="1" x14ac:dyDescent="0.45">
      <c r="A57" s="23">
        <v>38</v>
      </c>
      <c r="B57" s="30">
        <v>44936</v>
      </c>
      <c r="C57" s="52">
        <v>45301</v>
      </c>
      <c r="D57" s="30" t="s">
        <v>27</v>
      </c>
      <c r="E57" s="53" t="s">
        <v>115</v>
      </c>
      <c r="F57" s="44" t="s">
        <v>116</v>
      </c>
      <c r="G57" s="31" t="s">
        <v>30</v>
      </c>
      <c r="H57" s="28">
        <v>72000</v>
      </c>
      <c r="I57" s="28">
        <f t="shared" si="18"/>
        <v>2066.4</v>
      </c>
      <c r="J57" s="28">
        <f t="shared" si="22"/>
        <v>2188.8000000000002</v>
      </c>
      <c r="K57" s="28">
        <f t="shared" si="19"/>
        <v>67744.800000000003</v>
      </c>
      <c r="L57" s="28">
        <v>0</v>
      </c>
      <c r="M57" s="28">
        <v>24508.36</v>
      </c>
      <c r="N57" s="38"/>
      <c r="O57" s="28">
        <v>25</v>
      </c>
      <c r="P57" s="38"/>
      <c r="Q57" s="43"/>
      <c r="R57" s="34">
        <f t="shared" si="20"/>
        <v>4280.2000000000007</v>
      </c>
      <c r="S57" s="28">
        <f t="shared" si="21"/>
        <v>67719.8</v>
      </c>
    </row>
    <row r="58" spans="1:19" ht="40.15" customHeight="1" thickBot="1" x14ac:dyDescent="0.45">
      <c r="A58" s="23"/>
      <c r="B58" s="106" t="s">
        <v>51</v>
      </c>
      <c r="C58" s="107"/>
      <c r="D58" s="107"/>
      <c r="E58" s="107"/>
      <c r="F58" s="108"/>
      <c r="G58" s="54"/>
      <c r="H58" s="39">
        <f>H44+H45+H46+H48+H47+H49+H50+H51+H52+H53+H54+H55+H56+H57</f>
        <v>1239000</v>
      </c>
      <c r="I58" s="39">
        <f t="shared" ref="I58:S58" si="23">I44+I45+I46+I48+I47+I49+I50+I51+I52+I53+I54+I55+I56+I57</f>
        <v>35559.300000000003</v>
      </c>
      <c r="J58" s="39">
        <f t="shared" si="23"/>
        <v>36708.76</v>
      </c>
      <c r="K58" s="39">
        <f t="shared" si="23"/>
        <v>1166731.9400000002</v>
      </c>
      <c r="L58" s="39">
        <f t="shared" si="23"/>
        <v>109687.99999999999</v>
      </c>
      <c r="M58" s="39">
        <f t="shared" si="23"/>
        <v>55410.03</v>
      </c>
      <c r="N58" s="39">
        <f t="shared" si="23"/>
        <v>1715.46</v>
      </c>
      <c r="O58" s="39">
        <f t="shared" si="23"/>
        <v>350</v>
      </c>
      <c r="P58" s="39">
        <f t="shared" si="23"/>
        <v>3753.44</v>
      </c>
      <c r="Q58" s="39">
        <f t="shared" si="23"/>
        <v>0</v>
      </c>
      <c r="R58" s="39">
        <f t="shared" si="23"/>
        <v>187774.96</v>
      </c>
      <c r="S58" s="39">
        <f t="shared" si="23"/>
        <v>1051225.04</v>
      </c>
    </row>
    <row r="59" spans="1:19" ht="48.6" customHeight="1" thickBot="1" x14ac:dyDescent="0.45">
      <c r="A59" s="23"/>
      <c r="B59" s="103" t="s">
        <v>117</v>
      </c>
      <c r="C59" s="104"/>
      <c r="D59" s="104"/>
      <c r="E59" s="105"/>
      <c r="F59" s="37"/>
      <c r="G59" s="5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38"/>
      <c r="S59" s="38"/>
    </row>
    <row r="60" spans="1:19" ht="40.15" customHeight="1" thickBot="1" x14ac:dyDescent="0.45">
      <c r="A60" s="23">
        <v>39</v>
      </c>
      <c r="B60" s="30">
        <v>44198</v>
      </c>
      <c r="C60" s="30">
        <v>45298</v>
      </c>
      <c r="D60" s="30" t="s">
        <v>27</v>
      </c>
      <c r="E60" s="44" t="s">
        <v>118</v>
      </c>
      <c r="F60" s="40" t="s">
        <v>119</v>
      </c>
      <c r="G60" s="56" t="s">
        <v>30</v>
      </c>
      <c r="H60" s="28">
        <v>150000</v>
      </c>
      <c r="I60" s="28">
        <f>H60*2.87%</f>
        <v>4305</v>
      </c>
      <c r="J60" s="34">
        <f>H60*3.04%</f>
        <v>4560</v>
      </c>
      <c r="K60" s="28">
        <f>H60-I60-J60</f>
        <v>141135</v>
      </c>
      <c r="L60" s="57">
        <v>23866.69</v>
      </c>
      <c r="M60" s="28"/>
      <c r="N60" s="28"/>
      <c r="O60" s="28">
        <v>25</v>
      </c>
      <c r="P60" s="28"/>
      <c r="Q60" s="34">
        <v>0</v>
      </c>
      <c r="R60" s="34">
        <f>I60+J60+N60+O60+P60+L60-Q60</f>
        <v>32756.69</v>
      </c>
      <c r="S60" s="28">
        <f t="shared" ref="S60" si="24">H60-R60</f>
        <v>117243.31</v>
      </c>
    </row>
    <row r="61" spans="1:19" ht="40.15" customHeight="1" thickBot="1" x14ac:dyDescent="0.45">
      <c r="A61" s="23">
        <v>40</v>
      </c>
      <c r="B61" s="30">
        <v>44199</v>
      </c>
      <c r="C61" s="30">
        <v>45298</v>
      </c>
      <c r="D61" s="30" t="s">
        <v>27</v>
      </c>
      <c r="E61" s="44" t="s">
        <v>120</v>
      </c>
      <c r="F61" s="44" t="s">
        <v>121</v>
      </c>
      <c r="G61" s="56" t="s">
        <v>30</v>
      </c>
      <c r="H61" s="28">
        <v>80000</v>
      </c>
      <c r="I61" s="28">
        <f>H61*2.87%</f>
        <v>2296</v>
      </c>
      <c r="J61" s="34">
        <f>H61*3.04%</f>
        <v>2432</v>
      </c>
      <c r="K61" s="28">
        <f>H61-I61-J61</f>
        <v>75272</v>
      </c>
      <c r="L61" s="28">
        <v>288.95</v>
      </c>
      <c r="M61" s="28">
        <v>7111.92</v>
      </c>
      <c r="N61" s="28">
        <v>0</v>
      </c>
      <c r="O61" s="28">
        <v>25</v>
      </c>
      <c r="P61" s="28">
        <v>3753.44</v>
      </c>
      <c r="Q61" s="34"/>
      <c r="R61" s="34">
        <f>I61+J61+L61+N61+O61+P61</f>
        <v>8795.39</v>
      </c>
      <c r="S61" s="28">
        <f>H61-R61</f>
        <v>71204.61</v>
      </c>
    </row>
    <row r="62" spans="1:19" ht="40.15" customHeight="1" thickBot="1" x14ac:dyDescent="0.45">
      <c r="A62" s="23">
        <v>41</v>
      </c>
      <c r="B62" s="30" t="s">
        <v>74</v>
      </c>
      <c r="C62" s="30">
        <v>45298</v>
      </c>
      <c r="D62" s="30" t="s">
        <v>27</v>
      </c>
      <c r="E62" s="44" t="s">
        <v>122</v>
      </c>
      <c r="F62" s="44" t="s">
        <v>121</v>
      </c>
      <c r="G62" s="56" t="s">
        <v>30</v>
      </c>
      <c r="H62" s="28">
        <v>95000</v>
      </c>
      <c r="I62" s="28">
        <f>H62*2.87%</f>
        <v>2726.5</v>
      </c>
      <c r="J62" s="34">
        <f>H62*3.04%</f>
        <v>2888</v>
      </c>
      <c r="K62" s="28">
        <f>H62-I62-J62</f>
        <v>89385.5</v>
      </c>
      <c r="L62" s="28">
        <v>10534.88</v>
      </c>
      <c r="M62" s="28"/>
      <c r="N62" s="28">
        <v>1715.46</v>
      </c>
      <c r="O62" s="28">
        <v>25</v>
      </c>
      <c r="P62" s="28">
        <v>3753.44</v>
      </c>
      <c r="Q62" s="34"/>
      <c r="R62" s="34">
        <f>I62+J62+L62+N62+O62+P62</f>
        <v>21643.279999999999</v>
      </c>
      <c r="S62" s="28">
        <f>H62-R62</f>
        <v>73356.72</v>
      </c>
    </row>
    <row r="63" spans="1:19" ht="48.6" customHeight="1" thickBot="1" x14ac:dyDescent="0.45">
      <c r="A63" s="23"/>
      <c r="B63" s="106" t="s">
        <v>51</v>
      </c>
      <c r="C63" s="107"/>
      <c r="D63" s="107"/>
      <c r="E63" s="107"/>
      <c r="F63" s="108"/>
      <c r="G63" s="58"/>
      <c r="H63" s="39">
        <f>H60+H61+H62</f>
        <v>325000</v>
      </c>
      <c r="I63" s="39">
        <f t="shared" ref="I63:S63" si="25">I60+I61+I62</f>
        <v>9327.5</v>
      </c>
      <c r="J63" s="39">
        <f t="shared" si="25"/>
        <v>9880</v>
      </c>
      <c r="K63" s="39">
        <f t="shared" si="25"/>
        <v>305792.5</v>
      </c>
      <c r="L63" s="39">
        <f t="shared" si="25"/>
        <v>34690.519999999997</v>
      </c>
      <c r="M63" s="39">
        <f t="shared" si="25"/>
        <v>7111.92</v>
      </c>
      <c r="N63" s="39">
        <f t="shared" si="25"/>
        <v>1715.46</v>
      </c>
      <c r="O63" s="39">
        <f t="shared" si="25"/>
        <v>75</v>
      </c>
      <c r="P63" s="39">
        <f t="shared" si="25"/>
        <v>7506.88</v>
      </c>
      <c r="Q63" s="39">
        <f t="shared" si="25"/>
        <v>0</v>
      </c>
      <c r="R63" s="39">
        <f t="shared" si="25"/>
        <v>63195.360000000001</v>
      </c>
      <c r="S63" s="39">
        <f t="shared" si="25"/>
        <v>261804.63999999998</v>
      </c>
    </row>
    <row r="64" spans="1:19" ht="48.6" customHeight="1" thickBot="1" x14ac:dyDescent="0.45">
      <c r="A64" s="59"/>
      <c r="B64" s="103" t="s">
        <v>123</v>
      </c>
      <c r="C64" s="104"/>
      <c r="D64" s="104"/>
      <c r="E64" s="104"/>
      <c r="F64" s="37"/>
      <c r="G64" s="60"/>
      <c r="H64" s="38"/>
      <c r="I64" s="38"/>
      <c r="J64" s="38"/>
      <c r="K64" s="38"/>
      <c r="L64" s="38"/>
      <c r="M64" s="38"/>
      <c r="N64" s="38"/>
      <c r="O64" s="38"/>
      <c r="P64" s="38"/>
      <c r="Q64" s="43"/>
      <c r="R64" s="43"/>
      <c r="S64" s="38"/>
    </row>
    <row r="65" spans="1:19" ht="36.6" customHeight="1" thickBot="1" x14ac:dyDescent="0.45">
      <c r="A65" s="59">
        <v>42</v>
      </c>
      <c r="B65" s="35" t="s">
        <v>124</v>
      </c>
      <c r="C65" s="35">
        <v>45298</v>
      </c>
      <c r="D65" s="30" t="s">
        <v>38</v>
      </c>
      <c r="E65" s="44" t="s">
        <v>125</v>
      </c>
      <c r="F65" s="40" t="s">
        <v>126</v>
      </c>
      <c r="G65" s="61" t="s">
        <v>30</v>
      </c>
      <c r="H65" s="28">
        <v>95000</v>
      </c>
      <c r="I65" s="28">
        <f>H65*2.87%</f>
        <v>2726.5</v>
      </c>
      <c r="J65" s="28">
        <f>H65*3.04%</f>
        <v>2888</v>
      </c>
      <c r="K65" s="28">
        <v>89385.5</v>
      </c>
      <c r="L65" s="28">
        <v>10929.24</v>
      </c>
      <c r="M65" s="28"/>
      <c r="N65" s="28"/>
      <c r="O65" s="28">
        <v>25</v>
      </c>
      <c r="P65" s="28"/>
      <c r="Q65" s="28"/>
      <c r="R65" s="28">
        <f>I65+J65+L65+N65+O65+P65</f>
        <v>16568.739999999998</v>
      </c>
      <c r="S65" s="28">
        <f>H65-R65</f>
        <v>78431.260000000009</v>
      </c>
    </row>
    <row r="66" spans="1:19" ht="36.6" customHeight="1" thickBot="1" x14ac:dyDescent="0.45">
      <c r="A66" s="59"/>
      <c r="B66" s="106" t="s">
        <v>41</v>
      </c>
      <c r="C66" s="107"/>
      <c r="D66" s="107"/>
      <c r="E66" s="107"/>
      <c r="F66" s="108"/>
      <c r="G66" s="60"/>
      <c r="H66" s="39">
        <f>H65</f>
        <v>95000</v>
      </c>
      <c r="I66" s="39">
        <f>I65</f>
        <v>2726.5</v>
      </c>
      <c r="J66" s="39">
        <f t="shared" ref="J66:Q66" si="26">J65</f>
        <v>2888</v>
      </c>
      <c r="K66" s="39">
        <f t="shared" si="26"/>
        <v>89385.5</v>
      </c>
      <c r="L66" s="39">
        <f>L65</f>
        <v>10929.24</v>
      </c>
      <c r="M66" s="39"/>
      <c r="N66" s="39">
        <f t="shared" si="26"/>
        <v>0</v>
      </c>
      <c r="O66" s="39">
        <f t="shared" si="26"/>
        <v>25</v>
      </c>
      <c r="P66" s="39">
        <f t="shared" si="26"/>
        <v>0</v>
      </c>
      <c r="Q66" s="39">
        <f t="shared" si="26"/>
        <v>0</v>
      </c>
      <c r="R66" s="39">
        <f>R65</f>
        <v>16568.739999999998</v>
      </c>
      <c r="S66" s="39">
        <f>S65</f>
        <v>78431.260000000009</v>
      </c>
    </row>
    <row r="67" spans="1:19" s="63" customFormat="1" ht="48.6" customHeight="1" thickBot="1" x14ac:dyDescent="0.45">
      <c r="A67" s="62"/>
      <c r="B67" s="103" t="s">
        <v>127</v>
      </c>
      <c r="C67" s="104"/>
      <c r="D67" s="104"/>
      <c r="E67" s="105"/>
      <c r="G67" s="64"/>
      <c r="H67" s="64"/>
      <c r="I67" s="64"/>
      <c r="J67" s="64"/>
      <c r="K67" s="64"/>
      <c r="L67" s="64"/>
      <c r="M67" s="65"/>
      <c r="N67" s="64"/>
      <c r="O67" s="64"/>
      <c r="P67" s="64"/>
      <c r="Q67" s="64"/>
      <c r="R67" s="64"/>
      <c r="S67" s="66"/>
    </row>
    <row r="68" spans="1:19" s="63" customFormat="1" ht="37.15" customHeight="1" thickBot="1" x14ac:dyDescent="0.45">
      <c r="A68" s="23">
        <v>43</v>
      </c>
      <c r="B68" s="35">
        <v>44198</v>
      </c>
      <c r="C68" s="35">
        <v>45298</v>
      </c>
      <c r="D68" s="30" t="s">
        <v>38</v>
      </c>
      <c r="E68" s="44" t="s">
        <v>128</v>
      </c>
      <c r="F68" s="40" t="s">
        <v>129</v>
      </c>
      <c r="G68" s="61" t="s">
        <v>30</v>
      </c>
      <c r="H68" s="28">
        <v>135000</v>
      </c>
      <c r="I68" s="28">
        <f>H68*2.87%</f>
        <v>3874.5</v>
      </c>
      <c r="J68" s="34">
        <f>H68*3.04%</f>
        <v>4104</v>
      </c>
      <c r="K68" s="28">
        <f>H68-I68-J68</f>
        <v>127021.5</v>
      </c>
      <c r="L68" s="57">
        <v>20338.310000000001</v>
      </c>
      <c r="M68" s="28"/>
      <c r="N68" s="67"/>
      <c r="O68" s="28">
        <v>25</v>
      </c>
      <c r="P68" s="28">
        <v>12370.86</v>
      </c>
      <c r="Q68" s="34">
        <v>0</v>
      </c>
      <c r="R68" s="34">
        <f>I68+J68+L68+N68+O68+P68-Q68</f>
        <v>40712.67</v>
      </c>
      <c r="S68" s="28">
        <f>H68-R68</f>
        <v>94287.33</v>
      </c>
    </row>
    <row r="69" spans="1:19" s="65" customFormat="1" ht="37.15" customHeight="1" thickBot="1" x14ac:dyDescent="0.45">
      <c r="A69" s="23">
        <v>44</v>
      </c>
      <c r="B69" s="35">
        <v>44198</v>
      </c>
      <c r="C69" s="35">
        <v>45298</v>
      </c>
      <c r="D69" s="30" t="s">
        <v>27</v>
      </c>
      <c r="E69" s="44" t="s">
        <v>130</v>
      </c>
      <c r="F69" s="40" t="s">
        <v>108</v>
      </c>
      <c r="G69" s="61" t="s">
        <v>30</v>
      </c>
      <c r="H69" s="28">
        <v>60000</v>
      </c>
      <c r="I69" s="28">
        <f>H69*2.87%</f>
        <v>1722</v>
      </c>
      <c r="J69" s="34">
        <f>H69*3.04%</f>
        <v>1824</v>
      </c>
      <c r="K69" s="28">
        <f>H69-I69-J69</f>
        <v>56454</v>
      </c>
      <c r="L69" s="57">
        <v>0</v>
      </c>
      <c r="M69" s="68">
        <v>6629.37</v>
      </c>
      <c r="N69" s="67"/>
      <c r="O69" s="28">
        <v>25</v>
      </c>
      <c r="P69" s="28"/>
      <c r="Q69" s="34"/>
      <c r="R69" s="34">
        <f>I69+J69+L69+N69+O69+P69</f>
        <v>3571</v>
      </c>
      <c r="S69" s="28">
        <f>H69-R69</f>
        <v>56429</v>
      </c>
    </row>
    <row r="70" spans="1:19" s="65" customFormat="1" ht="48.6" customHeight="1" thickBot="1" x14ac:dyDescent="0.45">
      <c r="A70" s="63"/>
      <c r="B70" s="106" t="s">
        <v>41</v>
      </c>
      <c r="C70" s="107"/>
      <c r="D70" s="107"/>
      <c r="E70" s="107"/>
      <c r="F70" s="108"/>
      <c r="G70" s="69"/>
      <c r="H70" s="39">
        <f>H68+H69</f>
        <v>195000</v>
      </c>
      <c r="I70" s="39">
        <f t="shared" ref="I70:S70" si="27">I68+I69</f>
        <v>5596.5</v>
      </c>
      <c r="J70" s="39">
        <f t="shared" si="27"/>
        <v>5928</v>
      </c>
      <c r="K70" s="39">
        <f t="shared" si="27"/>
        <v>183475.5</v>
      </c>
      <c r="L70" s="39">
        <f t="shared" si="27"/>
        <v>20338.310000000001</v>
      </c>
      <c r="M70" s="39">
        <f t="shared" si="27"/>
        <v>6629.37</v>
      </c>
      <c r="N70" s="39">
        <f t="shared" si="27"/>
        <v>0</v>
      </c>
      <c r="O70" s="39">
        <f t="shared" si="27"/>
        <v>50</v>
      </c>
      <c r="P70" s="39">
        <f t="shared" si="27"/>
        <v>12370.86</v>
      </c>
      <c r="Q70" s="39">
        <f t="shared" si="27"/>
        <v>0</v>
      </c>
      <c r="R70" s="39">
        <f t="shared" si="27"/>
        <v>44283.67</v>
      </c>
      <c r="S70" s="39">
        <f t="shared" si="27"/>
        <v>150716.33000000002</v>
      </c>
    </row>
    <row r="71" spans="1:19" ht="48.6" customHeight="1" thickBot="1" x14ac:dyDescent="0.45">
      <c r="A71" s="23"/>
      <c r="B71" s="104" t="s">
        <v>131</v>
      </c>
      <c r="C71" s="104"/>
      <c r="D71" s="104"/>
      <c r="E71" s="104"/>
      <c r="F71" s="70"/>
      <c r="G71" s="58"/>
      <c r="H71" s="28"/>
      <c r="I71" s="28"/>
      <c r="J71" s="28"/>
      <c r="K71" s="28"/>
      <c r="L71" s="28"/>
      <c r="M71" s="28"/>
      <c r="N71" s="28"/>
      <c r="O71" s="28"/>
      <c r="P71" s="28"/>
      <c r="Q71" s="34"/>
      <c r="R71" s="34"/>
      <c r="S71" s="28"/>
    </row>
    <row r="72" spans="1:19" ht="35.450000000000003" customHeight="1" thickBot="1" x14ac:dyDescent="0.45">
      <c r="A72" s="23">
        <v>45</v>
      </c>
      <c r="B72" s="30">
        <v>44534</v>
      </c>
      <c r="C72" s="30">
        <v>45633</v>
      </c>
      <c r="D72" s="30" t="s">
        <v>38</v>
      </c>
      <c r="E72" s="44" t="s">
        <v>132</v>
      </c>
      <c r="F72" s="44" t="s">
        <v>133</v>
      </c>
      <c r="G72" s="52" t="s">
        <v>30</v>
      </c>
      <c r="H72" s="28">
        <v>140000</v>
      </c>
      <c r="I72" s="28">
        <f>H72*2.87%</f>
        <v>4018</v>
      </c>
      <c r="J72" s="28">
        <f>H72*3.04%</f>
        <v>4256</v>
      </c>
      <c r="K72" s="28">
        <f>H72-I72-J72</f>
        <v>131726</v>
      </c>
      <c r="L72" s="28">
        <v>21514.37</v>
      </c>
      <c r="M72" s="28"/>
      <c r="N72" s="28">
        <v>0</v>
      </c>
      <c r="O72" s="28">
        <v>25</v>
      </c>
      <c r="P72" s="38"/>
      <c r="Q72" s="34">
        <v>0</v>
      </c>
      <c r="R72" s="34">
        <f>I72+J72+L72+N72+O72+P72-Q72</f>
        <v>29813.37</v>
      </c>
      <c r="S72" s="28">
        <f>H72-R72</f>
        <v>110186.63</v>
      </c>
    </row>
    <row r="73" spans="1:19" ht="36.6" customHeight="1" thickBot="1" x14ac:dyDescent="0.45">
      <c r="A73" s="23">
        <v>46</v>
      </c>
      <c r="B73" s="30" t="s">
        <v>134</v>
      </c>
      <c r="C73" s="30" t="s">
        <v>135</v>
      </c>
      <c r="D73" s="30" t="s">
        <v>38</v>
      </c>
      <c r="E73" s="44" t="s">
        <v>136</v>
      </c>
      <c r="F73" s="44" t="s">
        <v>137</v>
      </c>
      <c r="G73" s="52" t="s">
        <v>30</v>
      </c>
      <c r="H73" s="28">
        <v>90000</v>
      </c>
      <c r="I73" s="28">
        <f>H73*2.87%</f>
        <v>2583</v>
      </c>
      <c r="J73" s="28">
        <f>H73*3.04%</f>
        <v>2736</v>
      </c>
      <c r="K73" s="28">
        <f>H73-I73-J73</f>
        <v>84681</v>
      </c>
      <c r="L73" s="28">
        <v>8964.39</v>
      </c>
      <c r="M73" s="28"/>
      <c r="N73" s="28">
        <f>1715.45*2</f>
        <v>3430.9</v>
      </c>
      <c r="O73" s="28">
        <v>25</v>
      </c>
      <c r="P73" s="38"/>
      <c r="Q73" s="43"/>
      <c r="R73" s="34">
        <f>I73+J73+L73+N73+O73+P73</f>
        <v>17739.29</v>
      </c>
      <c r="S73" s="28">
        <f>H73-R73</f>
        <v>72260.709999999992</v>
      </c>
    </row>
    <row r="74" spans="1:19" ht="36.6" customHeight="1" thickBot="1" x14ac:dyDescent="0.45">
      <c r="A74" s="23">
        <v>47</v>
      </c>
      <c r="B74" s="30">
        <v>44564</v>
      </c>
      <c r="C74" s="30">
        <v>45297</v>
      </c>
      <c r="D74" s="30" t="s">
        <v>38</v>
      </c>
      <c r="E74" s="44" t="s">
        <v>138</v>
      </c>
      <c r="F74" s="44" t="s">
        <v>139</v>
      </c>
      <c r="G74" s="52" t="s">
        <v>30</v>
      </c>
      <c r="H74" s="28">
        <v>50000</v>
      </c>
      <c r="I74" s="28">
        <f>H74*2.87%</f>
        <v>1435</v>
      </c>
      <c r="J74" s="28">
        <f>H74*3.04%</f>
        <v>1520</v>
      </c>
      <c r="K74" s="28">
        <f>H74-I74-J74</f>
        <v>47045</v>
      </c>
      <c r="L74" s="28">
        <v>0</v>
      </c>
      <c r="M74" s="28">
        <v>6427.45</v>
      </c>
      <c r="N74" s="28">
        <v>0</v>
      </c>
      <c r="O74" s="28">
        <v>25</v>
      </c>
      <c r="P74" s="38"/>
      <c r="Q74" s="43"/>
      <c r="R74" s="34">
        <f>I74+J74+L74+N74+O74+P74</f>
        <v>2980</v>
      </c>
      <c r="S74" s="28">
        <f>H74-R74</f>
        <v>47020</v>
      </c>
    </row>
    <row r="75" spans="1:19" ht="36.6" customHeight="1" thickBot="1" x14ac:dyDescent="0.45">
      <c r="A75" s="23">
        <v>48</v>
      </c>
      <c r="B75" s="30">
        <v>44565</v>
      </c>
      <c r="C75" s="30">
        <v>45300</v>
      </c>
      <c r="D75" s="30" t="s">
        <v>38</v>
      </c>
      <c r="E75" s="44" t="s">
        <v>140</v>
      </c>
      <c r="F75" s="44" t="s">
        <v>141</v>
      </c>
      <c r="G75" s="52" t="s">
        <v>30</v>
      </c>
      <c r="H75" s="28">
        <v>75000</v>
      </c>
      <c r="I75" s="28">
        <f>H75*2.87%</f>
        <v>2152.5</v>
      </c>
      <c r="J75" s="28">
        <f>H75*3.04%</f>
        <v>2280</v>
      </c>
      <c r="K75" s="28">
        <f>H75-I75-J75</f>
        <v>70567.5</v>
      </c>
      <c r="L75" s="28">
        <v>3431.51</v>
      </c>
      <c r="M75" s="28">
        <v>2877.87</v>
      </c>
      <c r="N75" s="28">
        <v>0</v>
      </c>
      <c r="O75" s="28">
        <v>25</v>
      </c>
      <c r="P75" s="38"/>
      <c r="Q75" s="43"/>
      <c r="R75" s="34">
        <f>I75+J75+L75+N75+O75+P75</f>
        <v>7889.01</v>
      </c>
      <c r="S75" s="28">
        <f>H75-R75</f>
        <v>67110.990000000005</v>
      </c>
    </row>
    <row r="76" spans="1:19" ht="48.6" customHeight="1" thickBot="1" x14ac:dyDescent="0.45">
      <c r="A76" s="70"/>
      <c r="B76" s="106" t="s">
        <v>51</v>
      </c>
      <c r="C76" s="107"/>
      <c r="D76" s="107"/>
      <c r="E76" s="107"/>
      <c r="F76" s="108"/>
      <c r="G76" s="36"/>
      <c r="H76" s="39">
        <f>H72+H73+H74+H75</f>
        <v>355000</v>
      </c>
      <c r="I76" s="39">
        <f t="shared" ref="I76:S76" si="28">I72+I73+I74+I75</f>
        <v>10188.5</v>
      </c>
      <c r="J76" s="39">
        <f t="shared" si="28"/>
        <v>10792</v>
      </c>
      <c r="K76" s="39">
        <f t="shared" si="28"/>
        <v>334019.5</v>
      </c>
      <c r="L76" s="39">
        <f t="shared" si="28"/>
        <v>33910.269999999997</v>
      </c>
      <c r="M76" s="39">
        <f t="shared" si="28"/>
        <v>9305.32</v>
      </c>
      <c r="N76" s="39">
        <f t="shared" si="28"/>
        <v>3430.9</v>
      </c>
      <c r="O76" s="39">
        <f t="shared" si="28"/>
        <v>100</v>
      </c>
      <c r="P76" s="39">
        <f t="shared" si="28"/>
        <v>0</v>
      </c>
      <c r="Q76" s="39">
        <f t="shared" si="28"/>
        <v>0</v>
      </c>
      <c r="R76" s="39">
        <f t="shared" si="28"/>
        <v>58421.670000000006</v>
      </c>
      <c r="S76" s="39">
        <f t="shared" si="28"/>
        <v>296578.33</v>
      </c>
    </row>
    <row r="77" spans="1:19" ht="48.6" customHeight="1" thickBot="1" x14ac:dyDescent="0.45">
      <c r="A77" s="70"/>
      <c r="B77" s="103" t="s">
        <v>142</v>
      </c>
      <c r="C77" s="118"/>
      <c r="D77" s="104"/>
      <c r="E77" s="105"/>
      <c r="F77" s="70"/>
      <c r="G77" s="36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8"/>
    </row>
    <row r="78" spans="1:19" ht="48" customHeight="1" thickBot="1" x14ac:dyDescent="0.45">
      <c r="A78" s="23">
        <v>49</v>
      </c>
      <c r="B78" s="35" t="s">
        <v>53</v>
      </c>
      <c r="C78" s="30">
        <v>45633</v>
      </c>
      <c r="D78" s="52" t="s">
        <v>27</v>
      </c>
      <c r="E78" s="44" t="s">
        <v>143</v>
      </c>
      <c r="F78" s="71" t="s">
        <v>144</v>
      </c>
      <c r="G78" s="52" t="s">
        <v>30</v>
      </c>
      <c r="H78" s="28">
        <v>245000</v>
      </c>
      <c r="I78" s="28">
        <f>H78*2.87%</f>
        <v>7031.5</v>
      </c>
      <c r="J78" s="28">
        <f>193525*3.04%</f>
        <v>5883.16</v>
      </c>
      <c r="K78" s="28">
        <f>H78-I78-J78</f>
        <v>232085.34</v>
      </c>
      <c r="L78" s="28">
        <v>46604.2</v>
      </c>
      <c r="M78" s="57"/>
      <c r="N78" s="38"/>
      <c r="O78" s="28">
        <v>25</v>
      </c>
      <c r="P78" s="55"/>
      <c r="Q78" s="38"/>
      <c r="R78" s="34">
        <f>I78+J78+L78+N78+O78+P78</f>
        <v>59543.86</v>
      </c>
      <c r="S78" s="28">
        <f>H78-R78</f>
        <v>185456.14</v>
      </c>
    </row>
    <row r="79" spans="1:19" ht="48.6" customHeight="1" thickBot="1" x14ac:dyDescent="0.45">
      <c r="A79" s="23">
        <v>50</v>
      </c>
      <c r="B79" s="35">
        <v>44936</v>
      </c>
      <c r="C79" s="30">
        <v>45300</v>
      </c>
      <c r="D79" s="52" t="s">
        <v>27</v>
      </c>
      <c r="E79" s="44" t="s">
        <v>145</v>
      </c>
      <c r="F79" s="71" t="s">
        <v>146</v>
      </c>
      <c r="G79" s="52" t="s">
        <v>30</v>
      </c>
      <c r="H79" s="28">
        <v>80000</v>
      </c>
      <c r="I79" s="28">
        <f>H79*2.87%</f>
        <v>2296</v>
      </c>
      <c r="J79" s="28">
        <f>H79*3.04%</f>
        <v>2432</v>
      </c>
      <c r="K79" s="28">
        <f t="shared" ref="K79:K82" si="29">H79-I79-J79</f>
        <v>75272</v>
      </c>
      <c r="L79" s="28">
        <v>0</v>
      </c>
      <c r="M79" s="57">
        <v>27202.82</v>
      </c>
      <c r="N79" s="38"/>
      <c r="O79" s="28">
        <v>25</v>
      </c>
      <c r="P79" s="55"/>
      <c r="Q79" s="38"/>
      <c r="R79" s="34">
        <f>I79+J79+L79+N79+O79+P79</f>
        <v>4753</v>
      </c>
      <c r="S79" s="28">
        <f>H79-R79</f>
        <v>75247</v>
      </c>
    </row>
    <row r="80" spans="1:19" ht="48.6" customHeight="1" thickBot="1" x14ac:dyDescent="0.45">
      <c r="A80" s="23">
        <v>51</v>
      </c>
      <c r="B80" s="35">
        <v>44572</v>
      </c>
      <c r="C80" s="30">
        <v>45633</v>
      </c>
      <c r="D80" s="52" t="s">
        <v>27</v>
      </c>
      <c r="E80" s="44" t="s">
        <v>147</v>
      </c>
      <c r="F80" s="71" t="s">
        <v>148</v>
      </c>
      <c r="G80" s="52" t="s">
        <v>30</v>
      </c>
      <c r="H80" s="28">
        <v>105000</v>
      </c>
      <c r="I80" s="28">
        <f t="shared" ref="I80:I82" si="30">H80*2.87%</f>
        <v>3013.5</v>
      </c>
      <c r="J80" s="28">
        <f t="shared" ref="J80:J82" si="31">H80*3.04%</f>
        <v>3192</v>
      </c>
      <c r="K80" s="28">
        <f t="shared" si="29"/>
        <v>98794.5</v>
      </c>
      <c r="L80" s="28">
        <v>13281.49</v>
      </c>
      <c r="M80" s="57"/>
      <c r="N80" s="38"/>
      <c r="O80" s="28">
        <v>25</v>
      </c>
      <c r="P80" s="55"/>
      <c r="Q80" s="38"/>
      <c r="R80" s="34">
        <f t="shared" ref="R80:R82" si="32">I80+J80+L80+N80+O80+P80</f>
        <v>19511.989999999998</v>
      </c>
      <c r="S80" s="28">
        <f t="shared" ref="S80:S82" si="33">H80-R80</f>
        <v>85488.010000000009</v>
      </c>
    </row>
    <row r="81" spans="1:19" ht="48" customHeight="1" thickBot="1" x14ac:dyDescent="0.45">
      <c r="A81" s="23">
        <v>52</v>
      </c>
      <c r="B81" s="35">
        <v>44572</v>
      </c>
      <c r="C81" s="30">
        <v>45633</v>
      </c>
      <c r="D81" s="52" t="s">
        <v>27</v>
      </c>
      <c r="E81" s="44" t="s">
        <v>149</v>
      </c>
      <c r="F81" s="71" t="s">
        <v>150</v>
      </c>
      <c r="G81" s="52" t="s">
        <v>30</v>
      </c>
      <c r="H81" s="28">
        <v>70000</v>
      </c>
      <c r="I81" s="28">
        <f t="shared" si="30"/>
        <v>2009</v>
      </c>
      <c r="J81" s="28">
        <f t="shared" si="31"/>
        <v>2128</v>
      </c>
      <c r="K81" s="28">
        <f t="shared" si="29"/>
        <v>65863</v>
      </c>
      <c r="L81" s="28">
        <v>0</v>
      </c>
      <c r="M81" s="57">
        <v>5390.02</v>
      </c>
      <c r="N81" s="38"/>
      <c r="O81" s="28">
        <v>25</v>
      </c>
      <c r="P81" s="55"/>
      <c r="Q81" s="38"/>
      <c r="R81" s="34">
        <f t="shared" si="32"/>
        <v>4162</v>
      </c>
      <c r="S81" s="28">
        <f t="shared" si="33"/>
        <v>65838</v>
      </c>
    </row>
    <row r="82" spans="1:19" ht="48.6" customHeight="1" thickBot="1" x14ac:dyDescent="0.45">
      <c r="A82" s="23">
        <v>53</v>
      </c>
      <c r="B82" s="35">
        <v>44958</v>
      </c>
      <c r="C82" s="30">
        <v>45633</v>
      </c>
      <c r="D82" s="52" t="s">
        <v>38</v>
      </c>
      <c r="E82" s="44" t="s">
        <v>151</v>
      </c>
      <c r="F82" s="71" t="s">
        <v>152</v>
      </c>
      <c r="G82" s="52" t="s">
        <v>30</v>
      </c>
      <c r="H82" s="28">
        <v>95000</v>
      </c>
      <c r="I82" s="28">
        <f t="shared" si="30"/>
        <v>2726.5</v>
      </c>
      <c r="J82" s="28">
        <f t="shared" si="31"/>
        <v>2888</v>
      </c>
      <c r="K82" s="28">
        <f t="shared" si="29"/>
        <v>89385.5</v>
      </c>
      <c r="L82" s="28">
        <v>10929.24</v>
      </c>
      <c r="M82" s="57"/>
      <c r="N82" s="38"/>
      <c r="O82" s="28">
        <v>25</v>
      </c>
      <c r="P82" s="57">
        <v>0</v>
      </c>
      <c r="Q82" s="38"/>
      <c r="R82" s="34">
        <f t="shared" si="32"/>
        <v>16568.739999999998</v>
      </c>
      <c r="S82" s="28">
        <f t="shared" si="33"/>
        <v>78431.260000000009</v>
      </c>
    </row>
    <row r="83" spans="1:19" ht="48.6" customHeight="1" thickBot="1" x14ac:dyDescent="0.45">
      <c r="A83" s="23"/>
      <c r="B83" s="106" t="s">
        <v>51</v>
      </c>
      <c r="C83" s="107"/>
      <c r="D83" s="107"/>
      <c r="E83" s="107"/>
      <c r="F83" s="108"/>
      <c r="G83" s="38"/>
      <c r="H83" s="39">
        <f>H78+H79+H80+H81+H82</f>
        <v>595000</v>
      </c>
      <c r="I83" s="39">
        <f t="shared" ref="I83:K83" si="34">I78+I79+I80+I81+I82</f>
        <v>17076.5</v>
      </c>
      <c r="J83" s="39">
        <f t="shared" si="34"/>
        <v>16523.16</v>
      </c>
      <c r="K83" s="39">
        <f t="shared" si="34"/>
        <v>561400.34</v>
      </c>
      <c r="L83" s="39">
        <f>L78+L79+L80+L81+L82</f>
        <v>70814.929999999993</v>
      </c>
      <c r="M83" s="39">
        <f t="shared" ref="M83:S83" si="35">M78+M79+M80+M81+M82</f>
        <v>32592.84</v>
      </c>
      <c r="N83" s="39">
        <f t="shared" si="35"/>
        <v>0</v>
      </c>
      <c r="O83" s="39">
        <f t="shared" si="35"/>
        <v>125</v>
      </c>
      <c r="P83" s="39">
        <f t="shared" si="35"/>
        <v>0</v>
      </c>
      <c r="Q83" s="39">
        <f t="shared" si="35"/>
        <v>0</v>
      </c>
      <c r="R83" s="39">
        <f t="shared" si="35"/>
        <v>104539.59</v>
      </c>
      <c r="S83" s="39">
        <f t="shared" si="35"/>
        <v>490460.41000000003</v>
      </c>
    </row>
    <row r="84" spans="1:19" ht="48.6" customHeight="1" thickBot="1" x14ac:dyDescent="0.45">
      <c r="A84" s="23"/>
      <c r="B84" s="103" t="s">
        <v>153</v>
      </c>
      <c r="C84" s="104"/>
      <c r="D84" s="104"/>
      <c r="E84" s="104"/>
      <c r="F84" s="37"/>
      <c r="G84" s="36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8"/>
    </row>
    <row r="85" spans="1:19" ht="36.6" customHeight="1" thickBot="1" x14ac:dyDescent="0.45">
      <c r="A85" s="23">
        <v>54</v>
      </c>
      <c r="B85" s="35">
        <v>43840</v>
      </c>
      <c r="C85" s="35">
        <v>45298</v>
      </c>
      <c r="D85" s="30" t="s">
        <v>38</v>
      </c>
      <c r="E85" s="44" t="s">
        <v>154</v>
      </c>
      <c r="F85" s="44" t="s">
        <v>155</v>
      </c>
      <c r="G85" s="52" t="s">
        <v>30</v>
      </c>
      <c r="H85" s="28">
        <v>250000</v>
      </c>
      <c r="I85" s="57">
        <f t="shared" ref="I85:I95" si="36">H85*2.87%</f>
        <v>7175</v>
      </c>
      <c r="J85" s="28">
        <f>193525*3.04%</f>
        <v>5883.16</v>
      </c>
      <c r="K85" s="57">
        <f t="shared" ref="K85:K95" si="37">H85-I85-J85</f>
        <v>236941.84</v>
      </c>
      <c r="L85" s="34">
        <v>47473.4</v>
      </c>
      <c r="M85" s="28"/>
      <c r="N85" s="28">
        <v>1715.46</v>
      </c>
      <c r="O85" s="28">
        <v>25</v>
      </c>
      <c r="P85" s="28"/>
      <c r="Q85" s="67">
        <v>0</v>
      </c>
      <c r="R85" s="34">
        <f>I85+J85+N85+O85+P85+L85-Q85</f>
        <v>62272.020000000004</v>
      </c>
      <c r="S85" s="28">
        <f>H85-R85</f>
        <v>187727.97999999998</v>
      </c>
    </row>
    <row r="86" spans="1:19" ht="36.6" customHeight="1" thickBot="1" x14ac:dyDescent="0.45">
      <c r="A86" s="23">
        <v>55</v>
      </c>
      <c r="B86" s="35" t="s">
        <v>156</v>
      </c>
      <c r="C86" s="35">
        <v>45298</v>
      </c>
      <c r="D86" s="30" t="s">
        <v>27</v>
      </c>
      <c r="E86" s="44" t="s">
        <v>157</v>
      </c>
      <c r="F86" s="44" t="s">
        <v>158</v>
      </c>
      <c r="G86" s="52" t="s">
        <v>30</v>
      </c>
      <c r="H86" s="28">
        <v>165000</v>
      </c>
      <c r="I86" s="57">
        <f t="shared" si="36"/>
        <v>4735.5</v>
      </c>
      <c r="J86" s="28">
        <f t="shared" ref="J86:J95" si="38">H86*3.04%</f>
        <v>5016</v>
      </c>
      <c r="K86" s="57">
        <f t="shared" si="37"/>
        <v>155248.5</v>
      </c>
      <c r="L86" s="34">
        <v>27394.99</v>
      </c>
      <c r="M86" s="28"/>
      <c r="N86" s="28"/>
      <c r="O86" s="28">
        <v>25</v>
      </c>
      <c r="P86" s="28"/>
      <c r="Q86" s="67"/>
      <c r="R86" s="34">
        <f t="shared" ref="R86:R95" si="39">I86+J86+L86+N86+O86+P86</f>
        <v>37171.490000000005</v>
      </c>
      <c r="S86" s="28">
        <f t="shared" ref="S86:S95" si="40">H86-R86</f>
        <v>127828.51</v>
      </c>
    </row>
    <row r="87" spans="1:19" ht="36" customHeight="1" thickBot="1" x14ac:dyDescent="0.45">
      <c r="A87" s="23">
        <v>56</v>
      </c>
      <c r="B87" s="35">
        <v>44200</v>
      </c>
      <c r="C87" s="35">
        <v>45298</v>
      </c>
      <c r="D87" s="30" t="s">
        <v>38</v>
      </c>
      <c r="E87" s="44" t="s">
        <v>159</v>
      </c>
      <c r="F87" s="71" t="s">
        <v>160</v>
      </c>
      <c r="G87" s="52" t="s">
        <v>30</v>
      </c>
      <c r="H87" s="28">
        <v>95000</v>
      </c>
      <c r="I87" s="57">
        <f t="shared" si="36"/>
        <v>2726.5</v>
      </c>
      <c r="J87" s="28">
        <f t="shared" si="38"/>
        <v>2888</v>
      </c>
      <c r="K87" s="57">
        <f t="shared" si="37"/>
        <v>89385.5</v>
      </c>
      <c r="L87" s="34">
        <v>10929.31</v>
      </c>
      <c r="M87" s="28"/>
      <c r="N87" s="28"/>
      <c r="O87" s="28">
        <v>25</v>
      </c>
      <c r="P87" s="28"/>
      <c r="Q87" s="67"/>
      <c r="R87" s="34">
        <f t="shared" si="39"/>
        <v>16568.809999999998</v>
      </c>
      <c r="S87" s="28">
        <f t="shared" si="40"/>
        <v>78431.19</v>
      </c>
    </row>
    <row r="88" spans="1:19" ht="37.15" customHeight="1" thickBot="1" x14ac:dyDescent="0.45">
      <c r="A88" s="23">
        <v>57</v>
      </c>
      <c r="B88" s="35">
        <v>44206</v>
      </c>
      <c r="C88" s="35">
        <v>45298</v>
      </c>
      <c r="D88" s="30" t="s">
        <v>27</v>
      </c>
      <c r="E88" s="44" t="s">
        <v>161</v>
      </c>
      <c r="F88" s="44" t="s">
        <v>162</v>
      </c>
      <c r="G88" s="52" t="s">
        <v>30</v>
      </c>
      <c r="H88" s="28">
        <v>75000</v>
      </c>
      <c r="I88" s="57">
        <f t="shared" si="36"/>
        <v>2152.5</v>
      </c>
      <c r="J88" s="28">
        <f t="shared" si="38"/>
        <v>2280</v>
      </c>
      <c r="K88" s="57">
        <f t="shared" si="37"/>
        <v>70567.5</v>
      </c>
      <c r="L88" s="34">
        <v>6309.38</v>
      </c>
      <c r="M88" s="28"/>
      <c r="N88" s="28"/>
      <c r="O88" s="28">
        <v>25</v>
      </c>
      <c r="P88" s="28"/>
      <c r="Q88" s="34">
        <v>0</v>
      </c>
      <c r="R88" s="34">
        <f>I88+J88+L88+N88+O88+P88-Q88</f>
        <v>10766.880000000001</v>
      </c>
      <c r="S88" s="28">
        <f>H88-R88</f>
        <v>64233.119999999995</v>
      </c>
    </row>
    <row r="89" spans="1:19" ht="62.45" customHeight="1" thickBot="1" x14ac:dyDescent="0.45">
      <c r="A89" s="23">
        <v>58</v>
      </c>
      <c r="B89" s="35" t="s">
        <v>163</v>
      </c>
      <c r="C89" s="35" t="s">
        <v>164</v>
      </c>
      <c r="D89" s="30" t="s">
        <v>38</v>
      </c>
      <c r="E89" s="44" t="s">
        <v>165</v>
      </c>
      <c r="F89" s="72" t="s">
        <v>166</v>
      </c>
      <c r="G89" s="30" t="s">
        <v>30</v>
      </c>
      <c r="H89" s="28">
        <v>80000</v>
      </c>
      <c r="I89" s="57">
        <f t="shared" si="36"/>
        <v>2296</v>
      </c>
      <c r="J89" s="28">
        <f t="shared" si="38"/>
        <v>2432</v>
      </c>
      <c r="K89" s="28">
        <f t="shared" si="37"/>
        <v>75272</v>
      </c>
      <c r="L89" s="34">
        <v>7400.87</v>
      </c>
      <c r="M89" s="28"/>
      <c r="N89" s="28"/>
      <c r="O89" s="28">
        <v>25</v>
      </c>
      <c r="P89" s="28"/>
      <c r="Q89" s="34"/>
      <c r="R89" s="34">
        <f t="shared" si="39"/>
        <v>12153.869999999999</v>
      </c>
      <c r="S89" s="28">
        <f t="shared" si="40"/>
        <v>67846.13</v>
      </c>
    </row>
    <row r="90" spans="1:19" ht="48.6" customHeight="1" thickBot="1" x14ac:dyDescent="0.45">
      <c r="A90" s="23">
        <v>59</v>
      </c>
      <c r="B90" s="35">
        <v>44958</v>
      </c>
      <c r="C90" s="35">
        <v>45297</v>
      </c>
      <c r="D90" s="30" t="s">
        <v>27</v>
      </c>
      <c r="E90" s="44" t="s">
        <v>167</v>
      </c>
      <c r="F90" s="72" t="s">
        <v>168</v>
      </c>
      <c r="G90" s="30" t="s">
        <v>30</v>
      </c>
      <c r="H90" s="28">
        <v>70000</v>
      </c>
      <c r="I90" s="57">
        <f t="shared" si="36"/>
        <v>2009</v>
      </c>
      <c r="J90" s="28">
        <f t="shared" si="38"/>
        <v>2128</v>
      </c>
      <c r="K90" s="28">
        <f t="shared" si="37"/>
        <v>65863</v>
      </c>
      <c r="L90" s="57">
        <v>1780.06</v>
      </c>
      <c r="M90" s="28">
        <v>3588.42</v>
      </c>
      <c r="N90" s="28"/>
      <c r="O90" s="28">
        <v>25</v>
      </c>
      <c r="P90" s="28"/>
      <c r="Q90" s="34"/>
      <c r="R90" s="34">
        <f t="shared" si="39"/>
        <v>5942.0599999999995</v>
      </c>
      <c r="S90" s="28">
        <f t="shared" si="40"/>
        <v>64057.94</v>
      </c>
    </row>
    <row r="91" spans="1:19" ht="61.15" customHeight="1" thickBot="1" x14ac:dyDescent="0.45">
      <c r="A91" s="23">
        <v>60</v>
      </c>
      <c r="B91" s="35">
        <v>45023</v>
      </c>
      <c r="C91" s="35">
        <v>45297</v>
      </c>
      <c r="D91" s="30" t="s">
        <v>27</v>
      </c>
      <c r="E91" s="44" t="s">
        <v>169</v>
      </c>
      <c r="F91" s="72" t="s">
        <v>170</v>
      </c>
      <c r="G91" s="30" t="s">
        <v>30</v>
      </c>
      <c r="H91" s="28">
        <v>140000</v>
      </c>
      <c r="I91" s="57">
        <f t="shared" si="36"/>
        <v>4018</v>
      </c>
      <c r="J91" s="28">
        <f t="shared" si="38"/>
        <v>4256</v>
      </c>
      <c r="K91" s="28">
        <f t="shared" si="37"/>
        <v>131726</v>
      </c>
      <c r="L91" s="34">
        <v>21514.37</v>
      </c>
      <c r="M91" s="28"/>
      <c r="N91" s="28">
        <v>0</v>
      </c>
      <c r="O91" s="28">
        <v>25</v>
      </c>
      <c r="P91" s="28"/>
      <c r="Q91" s="34"/>
      <c r="R91" s="34">
        <f t="shared" si="39"/>
        <v>29813.37</v>
      </c>
      <c r="S91" s="28">
        <f t="shared" si="40"/>
        <v>110186.63</v>
      </c>
    </row>
    <row r="92" spans="1:19" ht="61.15" customHeight="1" thickBot="1" x14ac:dyDescent="0.45">
      <c r="A92" s="23">
        <v>61</v>
      </c>
      <c r="B92" s="35" t="s">
        <v>171</v>
      </c>
      <c r="C92" s="35">
        <v>45302</v>
      </c>
      <c r="D92" s="30" t="s">
        <v>27</v>
      </c>
      <c r="E92" s="44" t="s">
        <v>172</v>
      </c>
      <c r="F92" s="72" t="s">
        <v>166</v>
      </c>
      <c r="G92" s="30" t="s">
        <v>30</v>
      </c>
      <c r="H92" s="28">
        <v>75000</v>
      </c>
      <c r="I92" s="57">
        <f t="shared" si="36"/>
        <v>2152.5</v>
      </c>
      <c r="J92" s="28">
        <f t="shared" si="38"/>
        <v>2280</v>
      </c>
      <c r="K92" s="28">
        <f t="shared" si="37"/>
        <v>70567.5</v>
      </c>
      <c r="L92" s="57">
        <v>0</v>
      </c>
      <c r="M92" s="28">
        <v>15659.16</v>
      </c>
      <c r="N92" s="28">
        <v>0</v>
      </c>
      <c r="O92" s="28">
        <v>25</v>
      </c>
      <c r="P92" s="28"/>
      <c r="Q92" s="34"/>
      <c r="R92" s="34">
        <f t="shared" si="39"/>
        <v>4457.5</v>
      </c>
      <c r="S92" s="28">
        <f t="shared" si="40"/>
        <v>70542.5</v>
      </c>
    </row>
    <row r="93" spans="1:19" ht="61.15" customHeight="1" thickBot="1" x14ac:dyDescent="0.45">
      <c r="A93" s="23">
        <v>62</v>
      </c>
      <c r="B93" s="35" t="s">
        <v>173</v>
      </c>
      <c r="C93" s="35">
        <v>45300</v>
      </c>
      <c r="D93" s="30" t="s">
        <v>27</v>
      </c>
      <c r="E93" s="44" t="s">
        <v>174</v>
      </c>
      <c r="F93" s="72" t="s">
        <v>168</v>
      </c>
      <c r="G93" s="30" t="s">
        <v>30</v>
      </c>
      <c r="H93" s="28">
        <v>60000</v>
      </c>
      <c r="I93" s="57">
        <f t="shared" si="36"/>
        <v>1722</v>
      </c>
      <c r="J93" s="28">
        <f t="shared" si="38"/>
        <v>1824</v>
      </c>
      <c r="K93" s="28">
        <f t="shared" si="37"/>
        <v>56454</v>
      </c>
      <c r="L93" s="57">
        <v>3486.68</v>
      </c>
      <c r="M93" s="28"/>
      <c r="N93" s="28">
        <v>0</v>
      </c>
      <c r="O93" s="28">
        <v>25</v>
      </c>
      <c r="P93" s="28"/>
      <c r="Q93" s="34"/>
      <c r="R93" s="34">
        <f t="shared" si="39"/>
        <v>7057.68</v>
      </c>
      <c r="S93" s="28">
        <f t="shared" si="40"/>
        <v>52942.32</v>
      </c>
    </row>
    <row r="94" spans="1:19" ht="61.15" customHeight="1" thickBot="1" x14ac:dyDescent="0.45">
      <c r="A94" s="23">
        <v>63</v>
      </c>
      <c r="B94" s="35">
        <v>45294</v>
      </c>
      <c r="C94" s="35">
        <v>45300</v>
      </c>
      <c r="D94" s="30" t="s">
        <v>27</v>
      </c>
      <c r="E94" s="44" t="s">
        <v>175</v>
      </c>
      <c r="F94" s="72" t="s">
        <v>176</v>
      </c>
      <c r="G94" s="30" t="s">
        <v>30</v>
      </c>
      <c r="H94" s="28">
        <v>82000</v>
      </c>
      <c r="I94" s="57">
        <f t="shared" si="36"/>
        <v>2353.4</v>
      </c>
      <c r="J94" s="28">
        <f t="shared" si="38"/>
        <v>2492.8000000000002</v>
      </c>
      <c r="K94" s="28">
        <f t="shared" si="37"/>
        <v>77153.8</v>
      </c>
      <c r="L94" s="57">
        <v>5813.8</v>
      </c>
      <c r="M94" s="28"/>
      <c r="N94" s="28">
        <v>0</v>
      </c>
      <c r="O94" s="28">
        <v>25</v>
      </c>
      <c r="P94" s="28"/>
      <c r="Q94" s="34"/>
      <c r="R94" s="34">
        <f t="shared" si="39"/>
        <v>10685</v>
      </c>
      <c r="S94" s="28">
        <f t="shared" si="40"/>
        <v>71315</v>
      </c>
    </row>
    <row r="95" spans="1:19" ht="61.15" customHeight="1" thickBot="1" x14ac:dyDescent="0.45">
      <c r="A95" s="23">
        <v>64</v>
      </c>
      <c r="B95" s="35">
        <v>45294</v>
      </c>
      <c r="C95" s="35">
        <v>45300</v>
      </c>
      <c r="D95" s="30" t="s">
        <v>27</v>
      </c>
      <c r="E95" s="44" t="s">
        <v>177</v>
      </c>
      <c r="F95" s="72" t="s">
        <v>178</v>
      </c>
      <c r="G95" s="30" t="s">
        <v>30</v>
      </c>
      <c r="H95" s="28">
        <v>55000</v>
      </c>
      <c r="I95" s="57">
        <f t="shared" si="36"/>
        <v>1578.5</v>
      </c>
      <c r="J95" s="28">
        <f t="shared" si="38"/>
        <v>1672</v>
      </c>
      <c r="K95" s="28">
        <f t="shared" si="37"/>
        <v>51749.5</v>
      </c>
      <c r="L95" s="57">
        <v>3899.5000000000005</v>
      </c>
      <c r="M95" s="28"/>
      <c r="N95" s="28">
        <v>0</v>
      </c>
      <c r="O95" s="28">
        <v>25</v>
      </c>
      <c r="P95" s="28"/>
      <c r="Q95" s="34"/>
      <c r="R95" s="34">
        <f t="shared" si="39"/>
        <v>7175</v>
      </c>
      <c r="S95" s="28">
        <f t="shared" si="40"/>
        <v>47825</v>
      </c>
    </row>
    <row r="96" spans="1:19" ht="48.6" customHeight="1" thickBot="1" x14ac:dyDescent="0.45">
      <c r="A96" s="70"/>
      <c r="B96" s="106" t="s">
        <v>51</v>
      </c>
      <c r="C96" s="107"/>
      <c r="D96" s="107"/>
      <c r="E96" s="107"/>
      <c r="F96" s="107"/>
      <c r="G96" s="36"/>
      <c r="H96" s="39">
        <f>H85+H86+H87+H88+H89+H90+H91+H92+H93+H94+H95</f>
        <v>1147000</v>
      </c>
      <c r="I96" s="39">
        <f t="shared" ref="I96:S96" si="41">I85+I86+I87+I88+I89+I90+I91+I92+I93+I94+I95</f>
        <v>32918.9</v>
      </c>
      <c r="J96" s="39">
        <f t="shared" si="41"/>
        <v>33151.96</v>
      </c>
      <c r="K96" s="39">
        <f t="shared" si="41"/>
        <v>1080929.1400000001</v>
      </c>
      <c r="L96" s="39">
        <f t="shared" si="41"/>
        <v>136002.35999999999</v>
      </c>
      <c r="M96" s="39">
        <f t="shared" si="41"/>
        <v>19247.580000000002</v>
      </c>
      <c r="N96" s="39">
        <f t="shared" si="41"/>
        <v>1715.46</v>
      </c>
      <c r="O96" s="39">
        <f t="shared" si="41"/>
        <v>275</v>
      </c>
      <c r="P96" s="39">
        <f t="shared" si="41"/>
        <v>0</v>
      </c>
      <c r="Q96" s="39">
        <f t="shared" si="41"/>
        <v>0</v>
      </c>
      <c r="R96" s="39">
        <f t="shared" si="41"/>
        <v>204063.68</v>
      </c>
      <c r="S96" s="39">
        <f t="shared" si="41"/>
        <v>942936.31999999983</v>
      </c>
    </row>
    <row r="97" spans="1:19" ht="48.6" customHeight="1" thickBot="1" x14ac:dyDescent="0.45">
      <c r="A97" s="70"/>
      <c r="B97" s="103" t="s">
        <v>179</v>
      </c>
      <c r="C97" s="104"/>
      <c r="D97" s="104"/>
      <c r="E97" s="104"/>
      <c r="F97" s="37"/>
      <c r="G97" s="36"/>
      <c r="H97" s="38"/>
      <c r="I97" s="38"/>
      <c r="J97" s="38"/>
      <c r="K97" s="38"/>
      <c r="L97" s="38"/>
      <c r="M97" s="38"/>
      <c r="N97" s="38"/>
      <c r="O97" s="38"/>
      <c r="P97" s="38"/>
      <c r="Q97" s="43"/>
      <c r="R97" s="43"/>
      <c r="S97" s="38"/>
    </row>
    <row r="98" spans="1:19" ht="37.5" customHeight="1" thickBot="1" x14ac:dyDescent="0.45">
      <c r="A98" s="23">
        <v>65</v>
      </c>
      <c r="B98" s="30" t="s">
        <v>180</v>
      </c>
      <c r="C98" s="30">
        <v>45301</v>
      </c>
      <c r="D98" s="31" t="s">
        <v>27</v>
      </c>
      <c r="E98" s="27" t="s">
        <v>181</v>
      </c>
      <c r="F98" s="27" t="s">
        <v>182</v>
      </c>
      <c r="G98" s="31" t="s">
        <v>30</v>
      </c>
      <c r="H98" s="28">
        <v>115000</v>
      </c>
      <c r="I98" s="29">
        <f>+H98*2.87%</f>
        <v>3300.5</v>
      </c>
      <c r="J98" s="29">
        <f t="shared" ref="J98" si="42">H98*3.04%</f>
        <v>3496</v>
      </c>
      <c r="K98" s="29">
        <f>H98-I98-J98</f>
        <v>108203.5</v>
      </c>
      <c r="L98" s="32">
        <v>15633.74</v>
      </c>
      <c r="M98" s="32"/>
      <c r="N98" s="29"/>
      <c r="O98" s="29">
        <v>25</v>
      </c>
      <c r="P98" s="29"/>
      <c r="Q98" s="41">
        <v>0</v>
      </c>
      <c r="R98" s="41">
        <f>I98+J98+L98+N98+O98+P98-Q98</f>
        <v>22455.239999999998</v>
      </c>
      <c r="S98" s="29">
        <f>H98-R98</f>
        <v>92544.760000000009</v>
      </c>
    </row>
    <row r="99" spans="1:19" ht="37.5" customHeight="1" thickBot="1" x14ac:dyDescent="0.45">
      <c r="A99" s="23"/>
      <c r="B99" s="35"/>
      <c r="C99" s="52"/>
      <c r="D99" s="56"/>
      <c r="E99" s="53"/>
      <c r="F99" s="27"/>
      <c r="G99" s="31"/>
      <c r="H99" s="73">
        <f>H98</f>
        <v>115000</v>
      </c>
      <c r="I99" s="73">
        <f>I98</f>
        <v>3300.5</v>
      </c>
      <c r="J99" s="73">
        <f>J98</f>
        <v>3496</v>
      </c>
      <c r="K99" s="73">
        <f t="shared" ref="K99:R99" si="43">K98</f>
        <v>108203.5</v>
      </c>
      <c r="L99" s="73">
        <f>L98</f>
        <v>15633.74</v>
      </c>
      <c r="M99" s="73"/>
      <c r="N99" s="73">
        <f t="shared" si="43"/>
        <v>0</v>
      </c>
      <c r="O99" s="73">
        <f t="shared" si="43"/>
        <v>25</v>
      </c>
      <c r="P99" s="73">
        <f t="shared" si="43"/>
        <v>0</v>
      </c>
      <c r="Q99" s="73">
        <f t="shared" si="43"/>
        <v>0</v>
      </c>
      <c r="R99" s="74">
        <f t="shared" si="43"/>
        <v>22455.239999999998</v>
      </c>
      <c r="S99" s="73">
        <f>S98</f>
        <v>92544.760000000009</v>
      </c>
    </row>
    <row r="100" spans="1:19" ht="48.6" customHeight="1" thickBot="1" x14ac:dyDescent="0.45">
      <c r="A100" s="23"/>
      <c r="B100" s="103" t="s">
        <v>183</v>
      </c>
      <c r="C100" s="104"/>
      <c r="D100" s="104"/>
      <c r="E100" s="105"/>
      <c r="F100" s="27"/>
      <c r="G100" s="75"/>
      <c r="H100" s="76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8"/>
    </row>
    <row r="101" spans="1:19" ht="37.15" customHeight="1" thickBot="1" x14ac:dyDescent="0.45">
      <c r="A101" s="23">
        <v>66</v>
      </c>
      <c r="B101" s="30">
        <v>44113</v>
      </c>
      <c r="C101" s="30">
        <v>45301</v>
      </c>
      <c r="D101" s="31" t="s">
        <v>38</v>
      </c>
      <c r="E101" s="27" t="s">
        <v>184</v>
      </c>
      <c r="F101" s="27" t="s">
        <v>185</v>
      </c>
      <c r="G101" s="31" t="s">
        <v>30</v>
      </c>
      <c r="H101" s="68">
        <v>250000</v>
      </c>
      <c r="I101" s="79">
        <f t="shared" ref="I101:I109" si="44">+H101*2.87%</f>
        <v>7175</v>
      </c>
      <c r="J101" s="79">
        <f>193525*3.04%</f>
        <v>5883.16</v>
      </c>
      <c r="K101" s="79">
        <f t="shared" ref="K101:K109" si="45">H101-I101-J101</f>
        <v>236941.84</v>
      </c>
      <c r="L101" s="80">
        <v>47389.46</v>
      </c>
      <c r="M101" s="80"/>
      <c r="N101" s="79">
        <v>1715.46</v>
      </c>
      <c r="O101" s="79">
        <v>25</v>
      </c>
      <c r="P101" s="79">
        <v>0</v>
      </c>
      <c r="Q101" s="81"/>
      <c r="R101" s="81">
        <f>I101+J101+L101+P101+O101+N101</f>
        <v>62188.079999999994</v>
      </c>
      <c r="S101" s="79">
        <f>H101-R101</f>
        <v>187811.92</v>
      </c>
    </row>
    <row r="102" spans="1:19" ht="61.9" customHeight="1" thickBot="1" x14ac:dyDescent="0.45">
      <c r="A102" s="23">
        <v>67</v>
      </c>
      <c r="B102" s="30">
        <v>44621</v>
      </c>
      <c r="C102" s="30">
        <v>45297</v>
      </c>
      <c r="D102" s="31" t="s">
        <v>27</v>
      </c>
      <c r="E102" s="53" t="s">
        <v>186</v>
      </c>
      <c r="F102" s="82" t="s">
        <v>187</v>
      </c>
      <c r="G102" s="83" t="s">
        <v>30</v>
      </c>
      <c r="H102" s="28">
        <v>85000</v>
      </c>
      <c r="I102" s="28">
        <f t="shared" si="44"/>
        <v>2439.5</v>
      </c>
      <c r="J102" s="28">
        <f t="shared" ref="J102:J109" si="46">H102*3.04%</f>
        <v>2584</v>
      </c>
      <c r="K102" s="28">
        <f t="shared" si="45"/>
        <v>79976.5</v>
      </c>
      <c r="L102" s="32">
        <v>8576.99</v>
      </c>
      <c r="M102" s="32"/>
      <c r="N102" s="32"/>
      <c r="O102" s="32">
        <v>25</v>
      </c>
      <c r="P102" s="32">
        <v>0</v>
      </c>
      <c r="Q102" s="84"/>
      <c r="R102" s="81">
        <f t="shared" ref="R102:R109" si="47">I102+J102+L102+P102+O102+N102</f>
        <v>13625.49</v>
      </c>
      <c r="S102" s="79">
        <f t="shared" ref="S102:S109" si="48">H102-R102</f>
        <v>71374.509999999995</v>
      </c>
    </row>
    <row r="103" spans="1:19" ht="69" customHeight="1" thickBot="1" x14ac:dyDescent="0.45">
      <c r="A103" s="23">
        <v>68</v>
      </c>
      <c r="B103" s="30">
        <v>44958</v>
      </c>
      <c r="C103" s="30">
        <v>45298</v>
      </c>
      <c r="D103" s="31" t="s">
        <v>27</v>
      </c>
      <c r="E103" s="53" t="s">
        <v>188</v>
      </c>
      <c r="F103" s="82" t="s">
        <v>189</v>
      </c>
      <c r="G103" s="83" t="s">
        <v>30</v>
      </c>
      <c r="H103" s="28">
        <v>95000</v>
      </c>
      <c r="I103" s="28">
        <f t="shared" si="44"/>
        <v>2726.5</v>
      </c>
      <c r="J103" s="28">
        <f t="shared" si="46"/>
        <v>2888</v>
      </c>
      <c r="K103" s="28">
        <f t="shared" si="45"/>
        <v>89385.5</v>
      </c>
      <c r="L103" s="32">
        <v>10929.24</v>
      </c>
      <c r="M103" s="32"/>
      <c r="N103" s="32"/>
      <c r="O103" s="32">
        <v>25</v>
      </c>
      <c r="P103" s="32">
        <v>0</v>
      </c>
      <c r="Q103" s="84"/>
      <c r="R103" s="81">
        <f t="shared" si="47"/>
        <v>16568.739999999998</v>
      </c>
      <c r="S103" s="79">
        <f t="shared" si="48"/>
        <v>78431.260000000009</v>
      </c>
    </row>
    <row r="104" spans="1:19" ht="69" customHeight="1" thickBot="1" x14ac:dyDescent="0.45">
      <c r="A104" s="23">
        <v>69</v>
      </c>
      <c r="B104" s="30">
        <v>45294</v>
      </c>
      <c r="C104" s="30">
        <v>45300</v>
      </c>
      <c r="D104" s="31" t="s">
        <v>38</v>
      </c>
      <c r="E104" s="53" t="s">
        <v>190</v>
      </c>
      <c r="F104" s="82" t="s">
        <v>191</v>
      </c>
      <c r="G104" s="83" t="s">
        <v>30</v>
      </c>
      <c r="H104" s="28">
        <v>130000</v>
      </c>
      <c r="I104" s="28">
        <f t="shared" si="44"/>
        <v>3731</v>
      </c>
      <c r="J104" s="28">
        <f t="shared" si="46"/>
        <v>3952</v>
      </c>
      <c r="K104" s="28">
        <f t="shared" si="45"/>
        <v>122317</v>
      </c>
      <c r="L104" s="32">
        <v>19162.12</v>
      </c>
      <c r="M104" s="32"/>
      <c r="N104" s="32"/>
      <c r="O104" s="32">
        <v>25</v>
      </c>
      <c r="P104" s="32">
        <v>0</v>
      </c>
      <c r="Q104" s="84"/>
      <c r="R104" s="81">
        <f t="shared" si="47"/>
        <v>26870.12</v>
      </c>
      <c r="S104" s="79">
        <f t="shared" si="48"/>
        <v>103129.88</v>
      </c>
    </row>
    <row r="105" spans="1:19" ht="63.6" customHeight="1" thickBot="1" x14ac:dyDescent="0.45">
      <c r="A105" s="23">
        <v>70</v>
      </c>
      <c r="B105" s="30">
        <v>44958</v>
      </c>
      <c r="C105" s="30">
        <v>45293</v>
      </c>
      <c r="D105" s="31" t="s">
        <v>38</v>
      </c>
      <c r="E105" s="53" t="s">
        <v>192</v>
      </c>
      <c r="F105" s="82" t="s">
        <v>187</v>
      </c>
      <c r="G105" s="83" t="s">
        <v>30</v>
      </c>
      <c r="H105" s="28">
        <v>85000</v>
      </c>
      <c r="I105" s="28">
        <f t="shared" si="44"/>
        <v>2439.5</v>
      </c>
      <c r="J105" s="28">
        <f t="shared" si="46"/>
        <v>2584</v>
      </c>
      <c r="K105" s="28">
        <f t="shared" si="45"/>
        <v>79976.5</v>
      </c>
      <c r="L105" s="32">
        <v>7731.62</v>
      </c>
      <c r="M105" s="32">
        <v>845.37</v>
      </c>
      <c r="N105" s="32"/>
      <c r="O105" s="32">
        <v>25</v>
      </c>
      <c r="P105" s="32">
        <v>0</v>
      </c>
      <c r="Q105" s="84"/>
      <c r="R105" s="81">
        <f t="shared" si="47"/>
        <v>12780.119999999999</v>
      </c>
      <c r="S105" s="79">
        <f t="shared" si="48"/>
        <v>72219.88</v>
      </c>
    </row>
    <row r="106" spans="1:19" ht="63.6" customHeight="1" thickBot="1" x14ac:dyDescent="0.45">
      <c r="A106" s="23">
        <v>71</v>
      </c>
      <c r="B106" s="30">
        <v>44929</v>
      </c>
      <c r="C106" s="30">
        <v>45294</v>
      </c>
      <c r="D106" s="31" t="s">
        <v>27</v>
      </c>
      <c r="E106" s="53" t="s">
        <v>193</v>
      </c>
      <c r="F106" s="82" t="s">
        <v>187</v>
      </c>
      <c r="G106" s="83" t="s">
        <v>30</v>
      </c>
      <c r="H106" s="28">
        <v>85000</v>
      </c>
      <c r="I106" s="28">
        <f t="shared" si="44"/>
        <v>2439.5</v>
      </c>
      <c r="J106" s="28">
        <f t="shared" si="46"/>
        <v>2584</v>
      </c>
      <c r="K106" s="28">
        <f t="shared" si="45"/>
        <v>79976.5</v>
      </c>
      <c r="L106" s="32">
        <v>0</v>
      </c>
      <c r="M106" s="32">
        <v>22834.16</v>
      </c>
      <c r="N106" s="32"/>
      <c r="O106" s="32">
        <v>25</v>
      </c>
      <c r="P106" s="32">
        <v>0</v>
      </c>
      <c r="Q106" s="84"/>
      <c r="R106" s="81">
        <f t="shared" si="47"/>
        <v>5048.5</v>
      </c>
      <c r="S106" s="79">
        <f t="shared" si="48"/>
        <v>79951.5</v>
      </c>
    </row>
    <row r="107" spans="1:19" ht="63.6" customHeight="1" thickBot="1" x14ac:dyDescent="0.45">
      <c r="A107" s="23">
        <v>72</v>
      </c>
      <c r="B107" s="30">
        <v>44932</v>
      </c>
      <c r="C107" s="30">
        <v>45297</v>
      </c>
      <c r="D107" s="31" t="s">
        <v>27</v>
      </c>
      <c r="E107" s="53" t="s">
        <v>194</v>
      </c>
      <c r="F107" s="82" t="s">
        <v>195</v>
      </c>
      <c r="G107" s="83" t="s">
        <v>30</v>
      </c>
      <c r="H107" s="28">
        <v>75000</v>
      </c>
      <c r="I107" s="28">
        <f t="shared" si="44"/>
        <v>2152.5</v>
      </c>
      <c r="J107" s="28">
        <f t="shared" si="46"/>
        <v>2280</v>
      </c>
      <c r="K107" s="28">
        <f t="shared" si="45"/>
        <v>70567.5</v>
      </c>
      <c r="L107" s="32">
        <v>0</v>
      </c>
      <c r="M107" s="32">
        <v>35682.79</v>
      </c>
      <c r="N107" s="32"/>
      <c r="O107" s="32">
        <v>25</v>
      </c>
      <c r="P107" s="32">
        <v>0</v>
      </c>
      <c r="Q107" s="84"/>
      <c r="R107" s="81">
        <f t="shared" si="47"/>
        <v>4457.5</v>
      </c>
      <c r="S107" s="79">
        <f t="shared" si="48"/>
        <v>70542.5</v>
      </c>
    </row>
    <row r="108" spans="1:19" ht="63.6" customHeight="1" thickBot="1" x14ac:dyDescent="0.45">
      <c r="A108" s="23">
        <v>73</v>
      </c>
      <c r="B108" s="30">
        <v>44932</v>
      </c>
      <c r="C108" s="30">
        <v>45297</v>
      </c>
      <c r="D108" s="31" t="s">
        <v>27</v>
      </c>
      <c r="E108" s="53" t="s">
        <v>196</v>
      </c>
      <c r="F108" s="82" t="s">
        <v>114</v>
      </c>
      <c r="G108" s="83" t="s">
        <v>30</v>
      </c>
      <c r="H108" s="28">
        <v>60000</v>
      </c>
      <c r="I108" s="28">
        <f t="shared" si="44"/>
        <v>1722</v>
      </c>
      <c r="J108" s="28">
        <f t="shared" si="46"/>
        <v>1824</v>
      </c>
      <c r="K108" s="28">
        <f t="shared" si="45"/>
        <v>56454</v>
      </c>
      <c r="L108" s="32">
        <v>0</v>
      </c>
      <c r="M108" s="32">
        <v>32982.43</v>
      </c>
      <c r="N108" s="32"/>
      <c r="O108" s="32">
        <v>25</v>
      </c>
      <c r="P108" s="32">
        <v>0</v>
      </c>
      <c r="Q108" s="84"/>
      <c r="R108" s="81">
        <f t="shared" si="47"/>
        <v>3571</v>
      </c>
      <c r="S108" s="79">
        <f t="shared" si="48"/>
        <v>56429</v>
      </c>
    </row>
    <row r="109" spans="1:19" ht="63.6" customHeight="1" thickBot="1" x14ac:dyDescent="0.45">
      <c r="A109" s="23">
        <v>74</v>
      </c>
      <c r="B109" s="30">
        <v>44937</v>
      </c>
      <c r="C109" s="30">
        <v>45302</v>
      </c>
      <c r="D109" s="31" t="s">
        <v>27</v>
      </c>
      <c r="E109" s="53" t="s">
        <v>197</v>
      </c>
      <c r="F109" s="82" t="s">
        <v>198</v>
      </c>
      <c r="G109" s="83" t="s">
        <v>30</v>
      </c>
      <c r="H109" s="28">
        <v>82000</v>
      </c>
      <c r="I109" s="28">
        <f t="shared" si="44"/>
        <v>2353.4</v>
      </c>
      <c r="J109" s="28">
        <f t="shared" si="46"/>
        <v>2492.8000000000002</v>
      </c>
      <c r="K109" s="28">
        <f t="shared" si="45"/>
        <v>77153.8</v>
      </c>
      <c r="L109" s="32">
        <v>7871.32</v>
      </c>
      <c r="M109" s="32"/>
      <c r="N109" s="32"/>
      <c r="O109" s="32">
        <v>25</v>
      </c>
      <c r="P109" s="32">
        <v>0</v>
      </c>
      <c r="Q109" s="84"/>
      <c r="R109" s="81">
        <f t="shared" si="47"/>
        <v>12742.52</v>
      </c>
      <c r="S109" s="79">
        <f t="shared" si="48"/>
        <v>69257.48</v>
      </c>
    </row>
    <row r="110" spans="1:19" ht="48.6" customHeight="1" thickBot="1" x14ac:dyDescent="0.45">
      <c r="A110" s="23"/>
      <c r="B110" s="106" t="s">
        <v>51</v>
      </c>
      <c r="C110" s="107"/>
      <c r="D110" s="107"/>
      <c r="E110" s="107"/>
      <c r="F110" s="108"/>
      <c r="G110" s="27"/>
      <c r="H110" s="39">
        <f>SUM(H101:H109)</f>
        <v>947000</v>
      </c>
      <c r="I110" s="39">
        <f t="shared" ref="I110:R110" si="49">SUM(I101:I109)</f>
        <v>27178.9</v>
      </c>
      <c r="J110" s="39">
        <f t="shared" si="49"/>
        <v>27071.96</v>
      </c>
      <c r="K110" s="39">
        <f t="shared" si="49"/>
        <v>892749.14</v>
      </c>
      <c r="L110" s="39">
        <f>SUM(L101:L109)</f>
        <v>101660.75</v>
      </c>
      <c r="M110" s="39">
        <f t="shared" si="49"/>
        <v>92344.75</v>
      </c>
      <c r="N110" s="39">
        <f t="shared" si="49"/>
        <v>1715.46</v>
      </c>
      <c r="O110" s="39">
        <f t="shared" si="49"/>
        <v>225</v>
      </c>
      <c r="P110" s="39">
        <f t="shared" si="49"/>
        <v>0</v>
      </c>
      <c r="Q110" s="39">
        <f t="shared" si="49"/>
        <v>0</v>
      </c>
      <c r="R110" s="39">
        <f t="shared" si="49"/>
        <v>157852.06999999998</v>
      </c>
      <c r="S110" s="39">
        <f>SUM(S101:S109)</f>
        <v>789147.92999999993</v>
      </c>
    </row>
    <row r="111" spans="1:19" ht="37.5" customHeight="1" thickBot="1" x14ac:dyDescent="0.45">
      <c r="A111" s="109"/>
      <c r="B111" s="111"/>
      <c r="C111" s="112"/>
      <c r="D111" s="112"/>
      <c r="E111" s="112"/>
      <c r="F111" s="113"/>
      <c r="G111" s="27"/>
      <c r="H111" s="28"/>
      <c r="I111" s="32"/>
      <c r="J111" s="32"/>
      <c r="K111" s="32"/>
      <c r="L111" s="32"/>
      <c r="M111" s="32"/>
      <c r="N111" s="32"/>
      <c r="O111" s="32"/>
      <c r="P111" s="32"/>
      <c r="Q111" s="84"/>
      <c r="R111" s="84"/>
      <c r="S111" s="32"/>
    </row>
    <row r="112" spans="1:19" ht="37.5" customHeight="1" thickBot="1" x14ac:dyDescent="0.45">
      <c r="A112" s="110"/>
      <c r="B112" s="114"/>
      <c r="C112" s="115"/>
      <c r="D112" s="115"/>
      <c r="E112" s="115"/>
      <c r="F112" s="116"/>
      <c r="G112" s="27"/>
      <c r="H112" s="28"/>
      <c r="I112" s="32"/>
      <c r="J112" s="32"/>
      <c r="K112" s="32"/>
      <c r="L112" s="32"/>
      <c r="M112" s="32"/>
      <c r="N112" s="32"/>
      <c r="O112" s="32"/>
      <c r="P112" s="32"/>
      <c r="Q112" s="84"/>
      <c r="R112" s="84"/>
      <c r="S112" s="32"/>
    </row>
    <row r="113" spans="1:19" ht="48.6" customHeight="1" thickBot="1" x14ac:dyDescent="0.45">
      <c r="A113" s="23"/>
      <c r="B113" s="106" t="s">
        <v>199</v>
      </c>
      <c r="C113" s="107"/>
      <c r="D113" s="107"/>
      <c r="E113" s="107"/>
      <c r="F113" s="108"/>
      <c r="G113" s="27"/>
      <c r="H113" s="39">
        <f>H17+H33+H42+H58+H63+H70+H76+H83+H96+H99+H110+H22+H66</f>
        <v>7759500</v>
      </c>
      <c r="I113" s="39">
        <f t="shared" ref="I113:S113" si="50">I17+I33+I42+I58+I63+I70+I76+I83+I96+I99+I110+I22+I66</f>
        <v>222697.65</v>
      </c>
      <c r="J113" s="39">
        <f t="shared" si="50"/>
        <v>224890.08</v>
      </c>
      <c r="K113" s="39">
        <f t="shared" si="50"/>
        <v>7311912.2699999996</v>
      </c>
      <c r="L113" s="39">
        <f t="shared" si="50"/>
        <v>896322.30999999994</v>
      </c>
      <c r="M113" s="39">
        <f t="shared" si="50"/>
        <v>241050.02999999997</v>
      </c>
      <c r="N113" s="39">
        <f t="shared" si="50"/>
        <v>12008.2</v>
      </c>
      <c r="O113" s="39">
        <f t="shared" si="50"/>
        <v>1850</v>
      </c>
      <c r="P113" s="39">
        <f t="shared" si="50"/>
        <v>29816.61</v>
      </c>
      <c r="Q113" s="39">
        <f t="shared" si="50"/>
        <v>0</v>
      </c>
      <c r="R113" s="39">
        <f t="shared" si="50"/>
        <v>1387584.85</v>
      </c>
      <c r="S113" s="39">
        <f t="shared" si="50"/>
        <v>6371915.1499999994</v>
      </c>
    </row>
    <row r="114" spans="1:19" ht="37.5" customHeight="1" x14ac:dyDescent="0.35">
      <c r="D114" s="3"/>
      <c r="E114" s="8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86"/>
      <c r="Q114" s="86"/>
      <c r="R114" s="3"/>
      <c r="S114" s="85"/>
    </row>
    <row r="115" spans="1:19" ht="37.5" customHeight="1" x14ac:dyDescent="0.4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86"/>
      <c r="Q115" s="86"/>
      <c r="R115" s="3"/>
      <c r="S115" s="87"/>
    </row>
    <row r="116" spans="1:19" ht="37.5" customHeight="1" x14ac:dyDescent="0.35">
      <c r="D116" s="3"/>
      <c r="E116" s="13"/>
      <c r="F116" s="3"/>
      <c r="G116" s="13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88"/>
    </row>
    <row r="117" spans="1:19" ht="37.5" customHeight="1" x14ac:dyDescent="0.45">
      <c r="D117" s="3"/>
      <c r="F117" s="4" t="s">
        <v>200</v>
      </c>
      <c r="G117" s="3"/>
      <c r="H117" s="11"/>
      <c r="I117" s="117" t="s">
        <v>201</v>
      </c>
      <c r="J117" s="117"/>
      <c r="K117" s="117"/>
      <c r="L117" s="89"/>
      <c r="M117" s="89"/>
      <c r="N117" s="89"/>
      <c r="O117" s="89"/>
      <c r="P117" s="90"/>
      <c r="Q117" s="90"/>
      <c r="R117" s="3"/>
      <c r="S117" s="91"/>
    </row>
    <row r="118" spans="1:19" ht="37.5" customHeight="1" x14ac:dyDescent="0.4">
      <c r="D118" s="3"/>
      <c r="F118" s="4" t="s">
        <v>202</v>
      </c>
      <c r="G118" s="3"/>
      <c r="H118" s="3"/>
      <c r="I118" s="3"/>
      <c r="J118" s="4" t="s">
        <v>203</v>
      </c>
      <c r="K118" s="3"/>
      <c r="L118" s="3"/>
      <c r="M118" s="3"/>
      <c r="N118" s="3"/>
      <c r="O118" s="3"/>
      <c r="P118" s="90"/>
      <c r="Q118" s="90"/>
      <c r="R118" s="3"/>
      <c r="S118" s="92"/>
    </row>
    <row r="119" spans="1:19" ht="37.5" customHeight="1" x14ac:dyDescent="0.3">
      <c r="E119" s="93"/>
      <c r="F119" s="93"/>
      <c r="G119" s="94"/>
      <c r="H119" s="93"/>
      <c r="I119" s="95"/>
      <c r="J119" s="95"/>
      <c r="K119" s="95"/>
      <c r="L119" s="96"/>
      <c r="M119" s="96"/>
      <c r="N119" s="97"/>
      <c r="O119" s="98"/>
      <c r="P119" s="3"/>
      <c r="Q119" s="3"/>
      <c r="R119" s="3"/>
      <c r="S119" s="3"/>
    </row>
    <row r="120" spans="1:19" ht="37.5" customHeight="1" x14ac:dyDescent="0.4">
      <c r="D120" s="99"/>
      <c r="E120" s="100"/>
      <c r="F120" s="100"/>
      <c r="G120" s="101"/>
      <c r="H120" s="102"/>
    </row>
  </sheetData>
  <autoFilter ref="A10:S110" xr:uid="{5C7F64D7-568E-4F7F-82D6-22C834F135E8}"/>
  <mergeCells count="30">
    <mergeCell ref="B23:E23"/>
    <mergeCell ref="I9:J9"/>
    <mergeCell ref="K9:P9"/>
    <mergeCell ref="B17:F17"/>
    <mergeCell ref="B18:E18"/>
    <mergeCell ref="B22:F22"/>
    <mergeCell ref="B71:E71"/>
    <mergeCell ref="B33:F33"/>
    <mergeCell ref="B34:E34"/>
    <mergeCell ref="B42:F42"/>
    <mergeCell ref="B43:E43"/>
    <mergeCell ref="B58:F58"/>
    <mergeCell ref="B59:E59"/>
    <mergeCell ref="B63:F63"/>
    <mergeCell ref="B64:E64"/>
    <mergeCell ref="B66:F66"/>
    <mergeCell ref="B67:E67"/>
    <mergeCell ref="B70:F70"/>
    <mergeCell ref="I117:K117"/>
    <mergeCell ref="B76:F76"/>
    <mergeCell ref="B77:E77"/>
    <mergeCell ref="B83:F83"/>
    <mergeCell ref="B84:E84"/>
    <mergeCell ref="B96:F96"/>
    <mergeCell ref="B97:E97"/>
    <mergeCell ref="B100:E100"/>
    <mergeCell ref="B110:F110"/>
    <mergeCell ref="A111:A112"/>
    <mergeCell ref="B111:F112"/>
    <mergeCell ref="B113:F113"/>
  </mergeCells>
  <pageMargins left="0.25" right="0.25" top="0.75" bottom="0.75" header="0.3" footer="0.3"/>
  <pageSetup paperSize="5" scale="1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MAYO 2024</vt:lpstr>
      <vt:lpstr>'NOMINA TEMPORALES MAYO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cp:lastPrinted>2024-06-03T14:31:48Z</cp:lastPrinted>
  <dcterms:created xsi:type="dcterms:W3CDTF">2024-05-31T14:57:43Z</dcterms:created>
  <dcterms:modified xsi:type="dcterms:W3CDTF">2024-06-03T14:31:59Z</dcterms:modified>
</cp:coreProperties>
</file>