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4/"/>
    </mc:Choice>
  </mc:AlternateContent>
  <xr:revisionPtr revIDLastSave="1" documentId="13_ncr:1_{40BB1863-0B1E-4995-A249-1A24FFD6F47E}" xr6:coauthVersionLast="47" xr6:coauthVersionMax="47" xr10:uidLastSave="{AF4764CB-5BE0-4DC3-9ECE-7D44297C165C}"/>
  <bookViews>
    <workbookView xWindow="-120" yWindow="-120" windowWidth="29040" windowHeight="15840" xr2:uid="{4D8DB8C5-E216-4B26-A0C2-120639140E4E}"/>
  </bookViews>
  <sheets>
    <sheet name="NOMINA TEMPORALES JULIO 2024" sheetId="1" r:id="rId1"/>
  </sheets>
  <definedNames>
    <definedName name="_xlnm._FilterDatabase" localSheetId="0" hidden="1">'NOMINA TEMPORALES JULIO 2024'!$A$10:$S$109</definedName>
    <definedName name="_xlnm.Print_Area" localSheetId="0">'NOMINA TEMPORALES JULIO 2024'!$A$1:$S$119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9" i="1" l="1"/>
  <c r="P109" i="1"/>
  <c r="O109" i="1"/>
  <c r="N109" i="1"/>
  <c r="M109" i="1"/>
  <c r="L109" i="1"/>
  <c r="H109" i="1"/>
  <c r="J108" i="1"/>
  <c r="I108" i="1"/>
  <c r="K108" i="1" s="1"/>
  <c r="J107" i="1"/>
  <c r="I107" i="1"/>
  <c r="J106" i="1"/>
  <c r="R106" i="1" s="1"/>
  <c r="S106" i="1" s="1"/>
  <c r="I106" i="1"/>
  <c r="J105" i="1"/>
  <c r="I105" i="1"/>
  <c r="R105" i="1" s="1"/>
  <c r="S105" i="1" s="1"/>
  <c r="R104" i="1"/>
  <c r="S104" i="1" s="1"/>
  <c r="J104" i="1"/>
  <c r="I104" i="1"/>
  <c r="K104" i="1" s="1"/>
  <c r="J103" i="1"/>
  <c r="I103" i="1"/>
  <c r="R103" i="1" s="1"/>
  <c r="S103" i="1" s="1"/>
  <c r="J102" i="1"/>
  <c r="I102" i="1"/>
  <c r="R101" i="1"/>
  <c r="S101" i="1" s="1"/>
  <c r="K101" i="1"/>
  <c r="J101" i="1"/>
  <c r="I101" i="1"/>
  <c r="J100" i="1"/>
  <c r="J109" i="1" s="1"/>
  <c r="I100" i="1"/>
  <c r="K100" i="1" s="1"/>
  <c r="Q98" i="1"/>
  <c r="P98" i="1"/>
  <c r="O98" i="1"/>
  <c r="N98" i="1"/>
  <c r="L98" i="1"/>
  <c r="J98" i="1"/>
  <c r="H98" i="1"/>
  <c r="J97" i="1"/>
  <c r="I97" i="1"/>
  <c r="I98" i="1" s="1"/>
  <c r="Q95" i="1"/>
  <c r="P95" i="1"/>
  <c r="O95" i="1"/>
  <c r="N95" i="1"/>
  <c r="M95" i="1"/>
  <c r="L95" i="1"/>
  <c r="H95" i="1"/>
  <c r="R94" i="1"/>
  <c r="S94" i="1" s="1"/>
  <c r="K94" i="1"/>
  <c r="J94" i="1"/>
  <c r="I94" i="1"/>
  <c r="J93" i="1"/>
  <c r="I93" i="1"/>
  <c r="R92" i="1"/>
  <c r="S92" i="1" s="1"/>
  <c r="K92" i="1"/>
  <c r="J92" i="1"/>
  <c r="I92" i="1"/>
  <c r="J91" i="1"/>
  <c r="I91" i="1"/>
  <c r="K91" i="1" s="1"/>
  <c r="J90" i="1"/>
  <c r="I90" i="1"/>
  <c r="J89" i="1"/>
  <c r="R89" i="1" s="1"/>
  <c r="S89" i="1" s="1"/>
  <c r="I89" i="1"/>
  <c r="J88" i="1"/>
  <c r="I88" i="1"/>
  <c r="R88" i="1" s="1"/>
  <c r="S88" i="1" s="1"/>
  <c r="R87" i="1"/>
  <c r="S87" i="1" s="1"/>
  <c r="J87" i="1"/>
  <c r="I87" i="1"/>
  <c r="K87" i="1" s="1"/>
  <c r="J86" i="1"/>
  <c r="R86" i="1" s="1"/>
  <c r="S86" i="1" s="1"/>
  <c r="I86" i="1"/>
  <c r="J85" i="1"/>
  <c r="I85" i="1"/>
  <c r="R84" i="1"/>
  <c r="S84" i="1" s="1"/>
  <c r="K84" i="1"/>
  <c r="J84" i="1"/>
  <c r="I84" i="1"/>
  <c r="I95" i="1" s="1"/>
  <c r="Q82" i="1"/>
  <c r="P82" i="1"/>
  <c r="O82" i="1"/>
  <c r="N82" i="1"/>
  <c r="M82" i="1"/>
  <c r="L82" i="1"/>
  <c r="J82" i="1"/>
  <c r="H82" i="1"/>
  <c r="R81" i="1"/>
  <c r="S81" i="1" s="1"/>
  <c r="J81" i="1"/>
  <c r="I81" i="1"/>
  <c r="K81" i="1" s="1"/>
  <c r="R80" i="1"/>
  <c r="S80" i="1" s="1"/>
  <c r="J80" i="1"/>
  <c r="I80" i="1"/>
  <c r="K80" i="1" s="1"/>
  <c r="J79" i="1"/>
  <c r="I79" i="1"/>
  <c r="R78" i="1"/>
  <c r="S78" i="1" s="1"/>
  <c r="K78" i="1"/>
  <c r="J78" i="1"/>
  <c r="I78" i="1"/>
  <c r="J77" i="1"/>
  <c r="I77" i="1"/>
  <c r="I82" i="1" s="1"/>
  <c r="Q75" i="1"/>
  <c r="P75" i="1"/>
  <c r="O75" i="1"/>
  <c r="N75" i="1"/>
  <c r="M75" i="1"/>
  <c r="L75" i="1"/>
  <c r="H75" i="1"/>
  <c r="J74" i="1"/>
  <c r="I74" i="1"/>
  <c r="R74" i="1" s="1"/>
  <c r="S74" i="1" s="1"/>
  <c r="J73" i="1"/>
  <c r="I73" i="1"/>
  <c r="R72" i="1"/>
  <c r="S72" i="1" s="1"/>
  <c r="N72" i="1"/>
  <c r="J72" i="1"/>
  <c r="I72" i="1"/>
  <c r="K72" i="1" s="1"/>
  <c r="J71" i="1"/>
  <c r="J75" i="1" s="1"/>
  <c r="I71" i="1"/>
  <c r="I75" i="1" s="1"/>
  <c r="Q69" i="1"/>
  <c r="P69" i="1"/>
  <c r="O69" i="1"/>
  <c r="N69" i="1"/>
  <c r="M69" i="1"/>
  <c r="L69" i="1"/>
  <c r="H69" i="1"/>
  <c r="J68" i="1"/>
  <c r="R68" i="1" s="1"/>
  <c r="S68" i="1" s="1"/>
  <c r="I68" i="1"/>
  <c r="J67" i="1"/>
  <c r="J69" i="1" s="1"/>
  <c r="I67" i="1"/>
  <c r="S65" i="1"/>
  <c r="Q65" i="1"/>
  <c r="P65" i="1"/>
  <c r="O65" i="1"/>
  <c r="N65" i="1"/>
  <c r="L65" i="1"/>
  <c r="K65" i="1"/>
  <c r="J65" i="1"/>
  <c r="H65" i="1"/>
  <c r="J64" i="1"/>
  <c r="I64" i="1"/>
  <c r="R64" i="1" s="1"/>
  <c r="S64" i="1" s="1"/>
  <c r="Q62" i="1"/>
  <c r="P62" i="1"/>
  <c r="O62" i="1"/>
  <c r="N62" i="1"/>
  <c r="M62" i="1"/>
  <c r="L62" i="1"/>
  <c r="J62" i="1"/>
  <c r="I62" i="1"/>
  <c r="H62" i="1"/>
  <c r="J61" i="1"/>
  <c r="I61" i="1"/>
  <c r="R61" i="1" s="1"/>
  <c r="S61" i="1" s="1"/>
  <c r="R60" i="1"/>
  <c r="S60" i="1" s="1"/>
  <c r="J60" i="1"/>
  <c r="I60" i="1"/>
  <c r="K60" i="1" s="1"/>
  <c r="J59" i="1"/>
  <c r="I59" i="1"/>
  <c r="R59" i="1" s="1"/>
  <c r="Q57" i="1"/>
  <c r="P57" i="1"/>
  <c r="O57" i="1"/>
  <c r="N57" i="1"/>
  <c r="M57" i="1"/>
  <c r="L57" i="1"/>
  <c r="H57" i="1"/>
  <c r="J56" i="1"/>
  <c r="R56" i="1" s="1"/>
  <c r="S56" i="1" s="1"/>
  <c r="I56" i="1"/>
  <c r="O55" i="1"/>
  <c r="J55" i="1"/>
  <c r="I55" i="1"/>
  <c r="R55" i="1" s="1"/>
  <c r="S55" i="1" s="1"/>
  <c r="J54" i="1"/>
  <c r="I54" i="1"/>
  <c r="S53" i="1"/>
  <c r="R53" i="1"/>
  <c r="O53" i="1"/>
  <c r="K53" i="1"/>
  <c r="J53" i="1"/>
  <c r="I53" i="1"/>
  <c r="J52" i="1"/>
  <c r="K52" i="1" s="1"/>
  <c r="I52" i="1"/>
  <c r="O51" i="1"/>
  <c r="J51" i="1"/>
  <c r="I51" i="1"/>
  <c r="R50" i="1"/>
  <c r="S50" i="1" s="1"/>
  <c r="K50" i="1"/>
  <c r="J50" i="1"/>
  <c r="I50" i="1"/>
  <c r="J49" i="1"/>
  <c r="I49" i="1"/>
  <c r="R49" i="1" s="1"/>
  <c r="S49" i="1" s="1"/>
  <c r="J48" i="1"/>
  <c r="I48" i="1"/>
  <c r="J47" i="1"/>
  <c r="R47" i="1" s="1"/>
  <c r="S47" i="1" s="1"/>
  <c r="I47" i="1"/>
  <c r="R46" i="1"/>
  <c r="S46" i="1" s="1"/>
  <c r="K46" i="1"/>
  <c r="J46" i="1"/>
  <c r="I46" i="1"/>
  <c r="J45" i="1"/>
  <c r="I45" i="1"/>
  <c r="K45" i="1" s="1"/>
  <c r="R44" i="1"/>
  <c r="S44" i="1" s="1"/>
  <c r="J44" i="1"/>
  <c r="I44" i="1"/>
  <c r="K44" i="1" s="1"/>
  <c r="J43" i="1"/>
  <c r="I43" i="1"/>
  <c r="Q41" i="1"/>
  <c r="P41" i="1"/>
  <c r="O41" i="1"/>
  <c r="N41" i="1"/>
  <c r="M41" i="1"/>
  <c r="L41" i="1"/>
  <c r="J41" i="1"/>
  <c r="H41" i="1"/>
  <c r="J40" i="1"/>
  <c r="I40" i="1"/>
  <c r="K40" i="1" s="1"/>
  <c r="R39" i="1"/>
  <c r="S39" i="1" s="1"/>
  <c r="J39" i="1"/>
  <c r="I39" i="1"/>
  <c r="K39" i="1" s="1"/>
  <c r="J38" i="1"/>
  <c r="I38" i="1"/>
  <c r="R38" i="1" s="1"/>
  <c r="S38" i="1" s="1"/>
  <c r="K37" i="1"/>
  <c r="J37" i="1"/>
  <c r="I37" i="1"/>
  <c r="R37" i="1" s="1"/>
  <c r="S37" i="1" s="1"/>
  <c r="R36" i="1"/>
  <c r="S36" i="1" s="1"/>
  <c r="K36" i="1"/>
  <c r="J36" i="1"/>
  <c r="I36" i="1"/>
  <c r="J35" i="1"/>
  <c r="I35" i="1"/>
  <c r="R35" i="1" s="1"/>
  <c r="S35" i="1" s="1"/>
  <c r="J34" i="1"/>
  <c r="I34" i="1"/>
  <c r="Q32" i="1"/>
  <c r="P32" i="1"/>
  <c r="N32" i="1"/>
  <c r="M32" i="1"/>
  <c r="L32" i="1"/>
  <c r="H32" i="1"/>
  <c r="J31" i="1"/>
  <c r="I31" i="1"/>
  <c r="R31" i="1" s="1"/>
  <c r="S31" i="1" s="1"/>
  <c r="O30" i="1"/>
  <c r="R30" i="1" s="1"/>
  <c r="S30" i="1" s="1"/>
  <c r="J30" i="1"/>
  <c r="I30" i="1"/>
  <c r="K30" i="1" s="1"/>
  <c r="O29" i="1"/>
  <c r="R29" i="1" s="1"/>
  <c r="S29" i="1" s="1"/>
  <c r="J29" i="1"/>
  <c r="K29" i="1" s="1"/>
  <c r="I29" i="1"/>
  <c r="J28" i="1"/>
  <c r="I28" i="1"/>
  <c r="R28" i="1" s="1"/>
  <c r="S28" i="1" s="1"/>
  <c r="J27" i="1"/>
  <c r="I27" i="1"/>
  <c r="K27" i="1" s="1"/>
  <c r="J26" i="1"/>
  <c r="I26" i="1"/>
  <c r="R26" i="1" s="1"/>
  <c r="S26" i="1" s="1"/>
  <c r="O25" i="1"/>
  <c r="J25" i="1"/>
  <c r="K25" i="1" s="1"/>
  <c r="I25" i="1"/>
  <c r="J24" i="1"/>
  <c r="I24" i="1"/>
  <c r="K24" i="1" s="1"/>
  <c r="Q22" i="1"/>
  <c r="P22" i="1"/>
  <c r="N22" i="1"/>
  <c r="M22" i="1"/>
  <c r="L22" i="1"/>
  <c r="H22" i="1"/>
  <c r="J21" i="1"/>
  <c r="I21" i="1"/>
  <c r="O20" i="1"/>
  <c r="R20" i="1" s="1"/>
  <c r="S20" i="1" s="1"/>
  <c r="K20" i="1"/>
  <c r="J20" i="1"/>
  <c r="I20" i="1"/>
  <c r="O19" i="1"/>
  <c r="O22" i="1" s="1"/>
  <c r="J19" i="1"/>
  <c r="J22" i="1" s="1"/>
  <c r="I19" i="1"/>
  <c r="K19" i="1" s="1"/>
  <c r="Q17" i="1"/>
  <c r="P17" i="1"/>
  <c r="N17" i="1"/>
  <c r="M17" i="1"/>
  <c r="I17" i="1"/>
  <c r="H17" i="1"/>
  <c r="H112" i="1" s="1"/>
  <c r="O16" i="1"/>
  <c r="O17" i="1" s="1"/>
  <c r="J16" i="1"/>
  <c r="I16" i="1"/>
  <c r="K16" i="1" s="1"/>
  <c r="R15" i="1"/>
  <c r="S15" i="1" s="1"/>
  <c r="J15" i="1"/>
  <c r="I15" i="1"/>
  <c r="K15" i="1" s="1"/>
  <c r="J14" i="1"/>
  <c r="I14" i="1"/>
  <c r="R14" i="1" s="1"/>
  <c r="S14" i="1" s="1"/>
  <c r="R13" i="1"/>
  <c r="S13" i="1" s="1"/>
  <c r="O13" i="1"/>
  <c r="L13" i="1"/>
  <c r="L17" i="1" s="1"/>
  <c r="J13" i="1"/>
  <c r="I13" i="1"/>
  <c r="K13" i="1" s="1"/>
  <c r="J12" i="1"/>
  <c r="R12" i="1" s="1"/>
  <c r="I12" i="1"/>
  <c r="R62" i="1" l="1"/>
  <c r="S59" i="1"/>
  <c r="S62" i="1" s="1"/>
  <c r="S12" i="1"/>
  <c r="J32" i="1"/>
  <c r="I22" i="1"/>
  <c r="R90" i="1"/>
  <c r="S90" i="1" s="1"/>
  <c r="K90" i="1"/>
  <c r="K12" i="1"/>
  <c r="K17" i="1" s="1"/>
  <c r="J17" i="1"/>
  <c r="R34" i="1"/>
  <c r="K34" i="1"/>
  <c r="I69" i="1"/>
  <c r="R67" i="1"/>
  <c r="K86" i="1"/>
  <c r="M112" i="1"/>
  <c r="O32" i="1"/>
  <c r="O112" i="1" s="1"/>
  <c r="R43" i="1"/>
  <c r="I57" i="1"/>
  <c r="R52" i="1"/>
  <c r="S52" i="1" s="1"/>
  <c r="K56" i="1"/>
  <c r="K71" i="1"/>
  <c r="R73" i="1"/>
  <c r="S73" i="1" s="1"/>
  <c r="K73" i="1"/>
  <c r="K88" i="1"/>
  <c r="K106" i="1"/>
  <c r="K38" i="1"/>
  <c r="K67" i="1"/>
  <c r="R71" i="1"/>
  <c r="R79" i="1"/>
  <c r="S79" i="1" s="1"/>
  <c r="K79" i="1"/>
  <c r="R108" i="1"/>
  <c r="S108" i="1" s="1"/>
  <c r="R19" i="1"/>
  <c r="R45" i="1"/>
  <c r="S45" i="1" s="1"/>
  <c r="K47" i="1"/>
  <c r="K49" i="1"/>
  <c r="K77" i="1"/>
  <c r="R93" i="1"/>
  <c r="S93" i="1" s="1"/>
  <c r="K93" i="1"/>
  <c r="P112" i="1"/>
  <c r="K26" i="1"/>
  <c r="K32" i="1" s="1"/>
  <c r="K31" i="1"/>
  <c r="R40" i="1"/>
  <c r="S40" i="1" s="1"/>
  <c r="R77" i="1"/>
  <c r="K89" i="1"/>
  <c r="R107" i="1"/>
  <c r="S107" i="1" s="1"/>
  <c r="K107" i="1"/>
  <c r="L112" i="1"/>
  <c r="Q112" i="1"/>
  <c r="K28" i="1"/>
  <c r="K35" i="1"/>
  <c r="K55" i="1"/>
  <c r="K59" i="1"/>
  <c r="K68" i="1"/>
  <c r="K74" i="1"/>
  <c r="R91" i="1"/>
  <c r="S91" i="1" s="1"/>
  <c r="S95" i="1" s="1"/>
  <c r="K97" i="1"/>
  <c r="K98" i="1" s="1"/>
  <c r="K103" i="1"/>
  <c r="R54" i="1"/>
  <c r="S54" i="1" s="1"/>
  <c r="K54" i="1"/>
  <c r="J95" i="1"/>
  <c r="I109" i="1"/>
  <c r="R27" i="1"/>
  <c r="S27" i="1" s="1"/>
  <c r="R102" i="1"/>
  <c r="S102" i="1" s="1"/>
  <c r="K102" i="1"/>
  <c r="K109" i="1" s="1"/>
  <c r="N112" i="1"/>
  <c r="J57" i="1"/>
  <c r="R51" i="1"/>
  <c r="S51" i="1" s="1"/>
  <c r="K51" i="1"/>
  <c r="K14" i="1"/>
  <c r="R21" i="1"/>
  <c r="S21" i="1" s="1"/>
  <c r="K21" i="1"/>
  <c r="K22" i="1" s="1"/>
  <c r="K43" i="1"/>
  <c r="R100" i="1"/>
  <c r="R16" i="1"/>
  <c r="S16" i="1" s="1"/>
  <c r="R24" i="1"/>
  <c r="R85" i="1"/>
  <c r="S85" i="1" s="1"/>
  <c r="K85" i="1"/>
  <c r="K95" i="1" s="1"/>
  <c r="R25" i="1"/>
  <c r="S25" i="1" s="1"/>
  <c r="I32" i="1"/>
  <c r="I112" i="1" s="1"/>
  <c r="I41" i="1"/>
  <c r="R48" i="1"/>
  <c r="S48" i="1" s="1"/>
  <c r="K48" i="1"/>
  <c r="K61" i="1"/>
  <c r="I65" i="1"/>
  <c r="R65" i="1"/>
  <c r="R97" i="1"/>
  <c r="K105" i="1"/>
  <c r="R95" i="1" l="1"/>
  <c r="K62" i="1"/>
  <c r="K82" i="1"/>
  <c r="R75" i="1"/>
  <c r="S71" i="1"/>
  <c r="S75" i="1" s="1"/>
  <c r="K75" i="1"/>
  <c r="S77" i="1"/>
  <c r="S82" i="1" s="1"/>
  <c r="R82" i="1"/>
  <c r="K69" i="1"/>
  <c r="K41" i="1"/>
  <c r="K112" i="1" s="1"/>
  <c r="S17" i="1"/>
  <c r="S19" i="1"/>
  <c r="S22" i="1" s="1"/>
  <c r="R22" i="1"/>
  <c r="R32" i="1"/>
  <c r="S24" i="1"/>
  <c r="S32" i="1" s="1"/>
  <c r="S100" i="1"/>
  <c r="S109" i="1" s="1"/>
  <c r="R109" i="1"/>
  <c r="S34" i="1"/>
  <c r="S41" i="1" s="1"/>
  <c r="R41" i="1"/>
  <c r="R17" i="1"/>
  <c r="R98" i="1"/>
  <c r="S97" i="1"/>
  <c r="S98" i="1" s="1"/>
  <c r="R69" i="1"/>
  <c r="S67" i="1"/>
  <c r="S69" i="1" s="1"/>
  <c r="K57" i="1"/>
  <c r="S43" i="1"/>
  <c r="S57" i="1" s="1"/>
  <c r="R57" i="1"/>
  <c r="J112" i="1"/>
  <c r="S112" i="1" l="1"/>
  <c r="T17" i="1"/>
  <c r="R112" i="1"/>
</calcChain>
</file>

<file path=xl/sharedStrings.xml><?xml version="1.0" encoding="utf-8"?>
<sst xmlns="http://schemas.openxmlformats.org/spreadsheetml/2006/main" count="370" uniqueCount="201">
  <si>
    <t>DIRECCIÓN GENERAL DE ALIANZAS PÚBLICO PRIVADAS</t>
  </si>
  <si>
    <t xml:space="preserve">NOMINA DE EMPLEADOS CONTRATADOS </t>
  </si>
  <si>
    <t>CORRESPONDIENTE AL MES JULIO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</si>
  <si>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</si>
  <si>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</si>
  <si>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</si>
  <si>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</si>
  <si>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</si>
  <si>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</si>
  <si>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</si>
  <si>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</si>
  <si>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</si>
  <si>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</si>
  <si>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</si>
  <si>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</si>
  <si>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</si>
  <si>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</si>
  <si>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</si>
  <si>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</si>
  <si>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</si>
  <si>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</si>
  <si>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</si>
  <si>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</si>
  <si>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</si>
  <si>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</si>
  <si>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</si>
  <si>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</si>
  <si>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</si>
  <si>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</si>
  <si>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</si>
  <si>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</si>
  <si>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</si>
  <si>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</si>
  <si>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</si>
  <si>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</si>
  <si>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</si>
  <si>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</si>
  <si>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</si>
  <si>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</si>
  <si>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</si>
  <si>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</si>
  <si>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</si>
  <si>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</si>
  <si>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</si>
  <si>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</si>
  <si>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</si>
  <si>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16/11/2024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</si>
  <si>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</si>
  <si>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</si>
  <si>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</si>
  <si>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</si>
  <si>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</si>
  <si>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</si>
  <si>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</si>
  <si>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</si>
  <si>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</si>
  <si>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</si>
  <si>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</si>
  <si>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</si>
  <si>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</si>
  <si>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</si>
  <si>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</si>
  <si>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</si>
  <si>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</si>
  <si>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</si>
  <si>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ANLISTA DE COMUNICACIONES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</si>
  <si>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</si>
  <si>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</si>
  <si>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</si>
  <si>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</si>
  <si>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</si>
  <si>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</si>
  <si>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</si>
  <si>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</si>
  <si>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</si>
  <si>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</si>
  <si>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</si>
  <si>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</si>
  <si>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</si>
  <si>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</si>
  <si>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CORAL CARMONA </t>
  </si>
  <si>
    <t xml:space="preserve">ANALISTA DE COMPRAS </t>
  </si>
  <si>
    <t xml:space="preserve">DAYANA PENELOPE ACOSTA RUSSO </t>
  </si>
  <si>
    <t xml:space="preserve">WILFRIDO MEJIA CONSE </t>
  </si>
  <si>
    <t xml:space="preserve">DIRECCIÓN ADMINISTRATIVA Y FINANCIERA </t>
  </si>
  <si>
    <t>17/8/2024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</si>
  <si>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</si>
  <si>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</si>
  <si>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</si>
  <si>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</si>
  <si>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</si>
  <si>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>26/8/2024</t>
  </si>
  <si>
    <t xml:space="preserve">NOELIA NATALIE PEREZ ABREU </t>
  </si>
  <si>
    <t>ENCARGADA DE SECCIÓN DE PESUPUESTO</t>
  </si>
  <si>
    <t xml:space="preserve">BIENVENIDA ALTAGRACIA OSORIA RODRIGUEZ </t>
  </si>
  <si>
    <t xml:space="preserve">CONTADORA </t>
  </si>
  <si>
    <t>16/11/2020</t>
  </si>
  <si>
    <t>16/8/2024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</si>
  <si>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</si>
  <si>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</si>
  <si>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</si>
  <si>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ANALISTA FINANCIERA </t>
  </si>
  <si>
    <t xml:space="preserve">YOHAN ALCANTARA ALCANTARA </t>
  </si>
  <si>
    <t xml:space="preserve">ANALISTA DE PRESUPUESTO </t>
  </si>
  <si>
    <t xml:space="preserve">DANIELA TORRES ARIZA </t>
  </si>
  <si>
    <t xml:space="preserve">TÉCNICO ADMINISTRATIVA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</si>
  <si>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</si>
  <si>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</si>
  <si>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</si>
  <si>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</si>
  <si>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</si>
  <si>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</si>
  <si>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</si>
  <si>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</si>
  <si>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</si>
  <si>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</si>
  <si>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</si>
  <si>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</si>
  <si>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</si>
  <si>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</si>
  <si>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</si>
  <si>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</si>
  <si>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</si>
  <si>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</si>
  <si>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</si>
  <si>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</si>
  <si>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</si>
  <si>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</si>
  <si>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</si>
  <si>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</si>
  <si>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</si>
  <si>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</si>
  <si>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27/7/2024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</si>
  <si>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</si>
  <si>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</si>
  <si>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</si>
  <si>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</si>
  <si>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</si>
  <si>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</si>
  <si>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</si>
  <si>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</si>
  <si>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</si>
  <si>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</si>
  <si>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</si>
  <si>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</si>
  <si>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</si>
  <si>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</si>
  <si>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ANALISTA I DE PROMOCIÓN APP </t>
  </si>
  <si>
    <t xml:space="preserve">RAUL VILADIN  PUJOLS CHANG </t>
  </si>
  <si>
    <t xml:space="preserve">ANALISTA DE PROMOCIÓN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</si>
  <si>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</si>
  <si>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</si>
  <si>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</si>
  <si>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</si>
  <si>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</si>
  <si>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</si>
  <si>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</si>
  <si>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</si>
  <si>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</si>
  <si>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 xml:space="preserve">ANALISTA  DE LA DIRECCIÓN TECNICA </t>
  </si>
  <si>
    <t>27/6/2022</t>
  </si>
  <si>
    <t>27/10/2024</t>
  </si>
  <si>
    <t xml:space="preserve">DIEGO JOSE MEDRANO DORVILLE </t>
  </si>
  <si>
    <t xml:space="preserve">ANALISTA II DEL DEPARTAMENTO DE ANALISIS Y EVALUACIÓN DE PROYECTOS      </t>
  </si>
  <si>
    <t xml:space="preserve">CAMILA AMAIA VASSALLO MONTALVO </t>
  </si>
  <si>
    <t xml:space="preserve">
ANALISTA I DEL DEPARTAMENTO DE ANTEPROYECTO Y PRESENTACIÓN DE INICIATIVA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</si>
  <si>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</si>
  <si>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</si>
  <si>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</si>
  <si>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</si>
  <si>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>01/02//2024</t>
  </si>
  <si>
    <t>KATE ALEXANDRA ALCANTARA DE LA CRUZ</t>
  </si>
  <si>
    <t>ALTAGRACIA AMALIA DE OLEO MOQUETE</t>
  </si>
  <si>
    <t>ANALISTA DE LA SUBDIRECCION TECNICA</t>
  </si>
  <si>
    <t>SHANTAL BUENO MEDINA</t>
  </si>
  <si>
    <t xml:space="preserve">ANALISTA DEL DEPARTAMENTO DE ANTEPROYECTOS Y PRESENTACIÓN DE INICIATIVAS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</si>
  <si>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</si>
  <si>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</si>
  <si>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</si>
  <si>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</si>
  <si>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</si>
  <si>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</si>
  <si>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</si>
  <si>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</si>
  <si>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ESTRUCTURACIÓN DE PROCESOS COMPETIVOS </t>
  </si>
  <si>
    <t xml:space="preserve">JENNYFER CONTIN DE PINEL </t>
  </si>
  <si>
    <t xml:space="preserve">ENCARGADA. DEL  DEP. DE ESTRUCTURACIÓN DE PROCESOS COMPETITIVOS </t>
  </si>
  <si>
    <t>REYMOND ANTONIO GUZMAN TERRERO</t>
  </si>
  <si>
    <t>ENCARGADO DE LA DIVISION DE GESTION DE PERMISOS</t>
  </si>
  <si>
    <t>WILLIAM JOSEPH  REID BERMUDEZ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</si>
  <si>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</si>
  <si>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</si>
  <si>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</si>
  <si>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</si>
  <si>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>JULISSA MARIA SANCHEZ TEJADA</t>
  </si>
  <si>
    <t xml:space="preserve">ANALISTA DE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</si>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</sst>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3" fontId="15" fillId="0" borderId="0" xfId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6" fillId="0" borderId="0" xfId="1" applyFont="1"/>
    <xf numFmtId="165" fontId="17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8" fillId="0" borderId="0" xfId="1" applyFont="1"/>
    <xf numFmtId="165" fontId="5" fillId="0" borderId="0" xfId="1" applyNumberFormat="1" applyFont="1"/>
    <xf numFmtId="0" fontId="19" fillId="0" borderId="0" xfId="3" applyFont="1" applyAlignment="1">
      <alignment horizontal="center" vertical="center" wrapText="1"/>
    </xf>
    <xf numFmtId="44" fontId="19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43" fontId="20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0" fillId="0" borderId="0" xfId="3" applyFont="1"/>
    <xf numFmtId="0" fontId="20" fillId="0" borderId="0" xfId="3" applyFont="1" applyAlignment="1">
      <alignment horizontal="center"/>
    </xf>
    <xf numFmtId="43" fontId="20" fillId="0" borderId="0" xfId="1" applyFont="1" applyAlignment="1">
      <alignment horizontal="center"/>
    </xf>
    <xf numFmtId="43" fontId="20" fillId="0" borderId="0" xfId="1" applyFont="1" applyAlignment="1">
      <alignment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DA2FA827-0B00-43EC-A9FE-000A6E45B823}"/>
    <cellStyle name="Normal_Hoja1" xfId="3" xr:uid="{F6C5CEEF-E2B7-4888-AFB4-111252469674}"/>
    <cellStyle name="Normal_Nomina" xfId="4" xr:uid="{DEAF4B99-BA2A-49B7-AAC3-AE372AFCE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B2D416C7-6D5C-478B-AA1E-F5F9C952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155AE915-284F-4B52-B710-8188E867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315837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112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8D49B286-75DC-4A80-B692-45086CC3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328146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855944BD-4623-42F1-AD3A-4824509C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308979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F329-5B1A-4D23-B522-73545FF992F8}">
  <sheetPr>
    <pageSetUpPr fitToPage="1"/>
  </sheetPr>
  <dimension ref="A1:T119"/>
  <sheetViews>
    <sheetView showGridLines="0" tabSelected="1" topLeftCell="A3" zoomScale="39" zoomScaleNormal="39" zoomScaleSheetLayoutView="49" workbookViewId="0">
      <pane xSplit="6" topLeftCell="O1" activePane="topRight" state="frozen"/>
      <selection pane="topRight" activeCell="L60" sqref="L6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19" ht="37.5" customHeight="1" x14ac:dyDescent="0.4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19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19" ht="37.5" customHeight="1" thickBot="1" x14ac:dyDescent="0.4">
      <c r="D9" s="13"/>
      <c r="E9" s="14"/>
      <c r="F9" s="14"/>
      <c r="G9" s="14"/>
      <c r="H9" s="15" t="s">
        <v>3</v>
      </c>
      <c r="I9" s="120" t="s">
        <v>4</v>
      </c>
      <c r="J9" s="121"/>
      <c r="K9" s="122" t="s">
        <v>5</v>
      </c>
      <c r="L9" s="122"/>
      <c r="M9" s="122"/>
      <c r="N9" s="122"/>
      <c r="O9" s="122"/>
      <c r="P9" s="121"/>
      <c r="Q9" s="16"/>
      <c r="S9" s="17"/>
    </row>
    <row r="10" spans="1:19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21" t="s">
        <v>18</v>
      </c>
      <c r="N10" s="18" t="s">
        <v>19</v>
      </c>
      <c r="O10" s="20" t="s">
        <v>20</v>
      </c>
      <c r="P10" s="22" t="s">
        <v>21</v>
      </c>
      <c r="Q10" s="22" t="s">
        <v>22</v>
      </c>
      <c r="R10" s="19" t="s">
        <v>23</v>
      </c>
      <c r="S10" s="20" t="s">
        <v>24</v>
      </c>
    </row>
    <row r="11" spans="1:19" ht="48.6" customHeight="1" thickBot="1" x14ac:dyDescent="0.45">
      <c r="A11" s="23"/>
      <c r="B11" s="24" t="s">
        <v>25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37.15" customHeight="1" thickBot="1" x14ac:dyDescent="0.45">
      <c r="A12" s="23">
        <v>1</v>
      </c>
      <c r="B12" s="30" t="s">
        <v>26</v>
      </c>
      <c r="C12" s="30">
        <v>45299</v>
      </c>
      <c r="D12" s="31" t="s">
        <v>27</v>
      </c>
      <c r="E12" s="27" t="s">
        <v>28</v>
      </c>
      <c r="F12" s="27" t="s">
        <v>29</v>
      </c>
      <c r="G12" s="31" t="s">
        <v>30</v>
      </c>
      <c r="H12" s="28">
        <v>225000</v>
      </c>
      <c r="I12" s="29">
        <f t="shared" ref="I12:I16" si="0">+H12*2.87%</f>
        <v>6457.5</v>
      </c>
      <c r="J12" s="29">
        <f>193525*3.04%</f>
        <v>5883.16</v>
      </c>
      <c r="K12" s="29">
        <f>H12-I12-J12</f>
        <v>212659.34</v>
      </c>
      <c r="L12" s="32">
        <v>41797.19</v>
      </c>
      <c r="M12" s="32"/>
      <c r="N12" s="29"/>
      <c r="O12" s="29">
        <v>25</v>
      </c>
      <c r="P12" s="29"/>
      <c r="Q12" s="29"/>
      <c r="R12" s="29">
        <f>I12+J12+L12+N12+O12+P12</f>
        <v>54162.850000000006</v>
      </c>
      <c r="S12" s="32">
        <f>H12-R12</f>
        <v>170837.15</v>
      </c>
    </row>
    <row r="13" spans="1:19" ht="62.45" customHeight="1" thickBot="1" x14ac:dyDescent="0.45">
      <c r="A13" s="23">
        <v>2</v>
      </c>
      <c r="B13" s="30">
        <v>44199</v>
      </c>
      <c r="C13" s="30">
        <v>45299</v>
      </c>
      <c r="D13" s="31" t="s">
        <v>27</v>
      </c>
      <c r="E13" s="27" t="s">
        <v>31</v>
      </c>
      <c r="F13" s="33" t="s">
        <v>32</v>
      </c>
      <c r="G13" s="31" t="s">
        <v>30</v>
      </c>
      <c r="H13" s="28">
        <v>77000</v>
      </c>
      <c r="I13" s="29">
        <f t="shared" si="0"/>
        <v>2209.9</v>
      </c>
      <c r="J13" s="29">
        <f>H13*3.04%</f>
        <v>2340.8000000000002</v>
      </c>
      <c r="K13" s="29">
        <f>H13-I13-J13</f>
        <v>72449.3</v>
      </c>
      <c r="L13" s="32">
        <f>6695.19-M13</f>
        <v>6695.19</v>
      </c>
      <c r="M13" s="32">
        <v>0</v>
      </c>
      <c r="N13" s="29"/>
      <c r="O13" s="29">
        <f>25</f>
        <v>25</v>
      </c>
      <c r="P13" s="29"/>
      <c r="Q13" s="29"/>
      <c r="R13" s="29">
        <f>I13+J13+L13+N13+O13+P13</f>
        <v>11270.89</v>
      </c>
      <c r="S13" s="32">
        <f t="shared" ref="S13:S16" si="1">H13-R13</f>
        <v>65729.11</v>
      </c>
    </row>
    <row r="14" spans="1:19" ht="38.450000000000003" customHeight="1" thickBot="1" x14ac:dyDescent="0.45">
      <c r="A14" s="23">
        <v>3</v>
      </c>
      <c r="B14" s="30">
        <v>44564</v>
      </c>
      <c r="C14" s="30">
        <v>45299</v>
      </c>
      <c r="D14" s="31" t="s">
        <v>27</v>
      </c>
      <c r="E14" s="27" t="s">
        <v>33</v>
      </c>
      <c r="F14" s="33" t="s">
        <v>34</v>
      </c>
      <c r="G14" s="31" t="s">
        <v>30</v>
      </c>
      <c r="H14" s="28">
        <v>115000</v>
      </c>
      <c r="I14" s="29">
        <f t="shared" si="0"/>
        <v>3300.5</v>
      </c>
      <c r="J14" s="29">
        <f>H14*3.04%</f>
        <v>3496</v>
      </c>
      <c r="K14" s="29">
        <f t="shared" ref="K14:K16" si="2">H14-I14-J14</f>
        <v>108203.5</v>
      </c>
      <c r="L14" s="32">
        <v>15633.74</v>
      </c>
      <c r="M14" s="32"/>
      <c r="N14" s="29"/>
      <c r="O14" s="29">
        <v>25</v>
      </c>
      <c r="P14" s="29"/>
      <c r="Q14" s="29">
        <v>0</v>
      </c>
      <c r="R14" s="34">
        <f>I14+J14+N14+O14+P14+L14-Q14</f>
        <v>22455.239999999998</v>
      </c>
      <c r="S14" s="32">
        <f>H14-R14</f>
        <v>92544.760000000009</v>
      </c>
    </row>
    <row r="15" spans="1:19" ht="38.450000000000003" customHeight="1" thickBot="1" x14ac:dyDescent="0.45">
      <c r="A15" s="23">
        <v>4</v>
      </c>
      <c r="B15" s="30" t="s">
        <v>35</v>
      </c>
      <c r="C15" s="30">
        <v>45301</v>
      </c>
      <c r="D15" s="31" t="s">
        <v>27</v>
      </c>
      <c r="E15" s="27" t="s">
        <v>36</v>
      </c>
      <c r="F15" s="33" t="s">
        <v>37</v>
      </c>
      <c r="G15" s="31" t="s">
        <v>30</v>
      </c>
      <c r="H15" s="28">
        <v>80000</v>
      </c>
      <c r="I15" s="29">
        <f t="shared" si="0"/>
        <v>2296</v>
      </c>
      <c r="J15" s="29">
        <f>H15*3.04%</f>
        <v>2432</v>
      </c>
      <c r="K15" s="29">
        <f t="shared" si="2"/>
        <v>75272</v>
      </c>
      <c r="L15" s="32">
        <v>7400.87</v>
      </c>
      <c r="M15" s="32">
        <v>0</v>
      </c>
      <c r="N15" s="29"/>
      <c r="O15" s="29">
        <v>25</v>
      </c>
      <c r="P15" s="29"/>
      <c r="Q15" s="29"/>
      <c r="R15" s="29">
        <f>I15+J15+L15+N15+O15+P15</f>
        <v>12153.869999999999</v>
      </c>
      <c r="S15" s="32">
        <f t="shared" si="1"/>
        <v>67846.13</v>
      </c>
    </row>
    <row r="16" spans="1:19" ht="75.75" customHeight="1" thickBot="1" x14ac:dyDescent="0.45">
      <c r="A16" s="23">
        <v>5</v>
      </c>
      <c r="B16" s="35">
        <v>44929</v>
      </c>
      <c r="C16" s="30">
        <v>45299</v>
      </c>
      <c r="D16" s="31" t="s">
        <v>38</v>
      </c>
      <c r="E16" s="27" t="s">
        <v>39</v>
      </c>
      <c r="F16" s="33" t="s">
        <v>40</v>
      </c>
      <c r="G16" s="31" t="s">
        <v>30</v>
      </c>
      <c r="H16" s="28">
        <v>115000</v>
      </c>
      <c r="I16" s="29">
        <f t="shared" si="0"/>
        <v>3300.5</v>
      </c>
      <c r="J16" s="29">
        <f>H16*3.04%</f>
        <v>3496</v>
      </c>
      <c r="K16" s="29">
        <f t="shared" si="2"/>
        <v>108203.5</v>
      </c>
      <c r="L16" s="32">
        <v>15204.88</v>
      </c>
      <c r="M16" s="32"/>
      <c r="N16" s="29">
        <v>1715.46</v>
      </c>
      <c r="O16" s="29">
        <f>25</f>
        <v>25</v>
      </c>
      <c r="P16" s="29"/>
      <c r="Q16" s="29"/>
      <c r="R16" s="29">
        <f>I16+J16+L16+N16+O16+P16</f>
        <v>23741.839999999997</v>
      </c>
      <c r="S16" s="32">
        <f t="shared" si="1"/>
        <v>91258.16</v>
      </c>
    </row>
    <row r="17" spans="1:20" ht="35.450000000000003" customHeight="1" thickBot="1" x14ac:dyDescent="0.45">
      <c r="A17" s="23"/>
      <c r="B17" s="107" t="s">
        <v>41</v>
      </c>
      <c r="C17" s="108"/>
      <c r="D17" s="108"/>
      <c r="E17" s="108"/>
      <c r="F17" s="109"/>
      <c r="G17" s="38"/>
      <c r="H17" s="39">
        <f>H12+H13+H14+H15+H16</f>
        <v>612000</v>
      </c>
      <c r="I17" s="39">
        <f t="shared" ref="I17:S17" si="3">I12+I13+I14+I15+I16</f>
        <v>17564.400000000001</v>
      </c>
      <c r="J17" s="39">
        <f t="shared" si="3"/>
        <v>17647.96</v>
      </c>
      <c r="K17" s="39">
        <f t="shared" si="3"/>
        <v>576787.64</v>
      </c>
      <c r="L17" s="39">
        <f t="shared" si="3"/>
        <v>86731.87000000001</v>
      </c>
      <c r="M17" s="39">
        <f t="shared" si="3"/>
        <v>0</v>
      </c>
      <c r="N17" s="39">
        <f t="shared" si="3"/>
        <v>1715.46</v>
      </c>
      <c r="O17" s="39">
        <f t="shared" si="3"/>
        <v>125</v>
      </c>
      <c r="P17" s="39">
        <f t="shared" si="3"/>
        <v>0</v>
      </c>
      <c r="Q17" s="39">
        <f t="shared" si="3"/>
        <v>0</v>
      </c>
      <c r="R17" s="39">
        <f t="shared" si="3"/>
        <v>123784.69</v>
      </c>
      <c r="S17" s="39">
        <f t="shared" si="3"/>
        <v>488215.31000000006</v>
      </c>
      <c r="T17" s="40">
        <f>S17+S22+S32+S41+S57+S62+S65+S69+S75</f>
        <v>3968841.7199999993</v>
      </c>
    </row>
    <row r="18" spans="1:20" ht="48.6" customHeight="1" thickBot="1" x14ac:dyDescent="0.45">
      <c r="A18" s="23"/>
      <c r="B18" s="104" t="s">
        <v>42</v>
      </c>
      <c r="C18" s="105"/>
      <c r="D18" s="105"/>
      <c r="E18" s="106"/>
      <c r="F18" s="27"/>
      <c r="G18" s="27"/>
      <c r="H18" s="28"/>
      <c r="I18" s="29"/>
      <c r="J18" s="29"/>
      <c r="K18" s="29"/>
      <c r="L18" s="32"/>
      <c r="M18" s="32"/>
      <c r="N18" s="29"/>
      <c r="O18" s="29"/>
      <c r="P18" s="29"/>
      <c r="Q18" s="29"/>
      <c r="R18" s="29"/>
      <c r="S18" s="29"/>
    </row>
    <row r="19" spans="1:20" ht="36.6" customHeight="1" thickBot="1" x14ac:dyDescent="0.45">
      <c r="A19" s="23">
        <v>6</v>
      </c>
      <c r="B19" s="30">
        <v>43872</v>
      </c>
      <c r="C19" s="30">
        <v>45333</v>
      </c>
      <c r="D19" s="30" t="s">
        <v>27</v>
      </c>
      <c r="E19" s="41" t="s">
        <v>43</v>
      </c>
      <c r="F19" s="27" t="s">
        <v>44</v>
      </c>
      <c r="G19" s="31" t="s">
        <v>30</v>
      </c>
      <c r="H19" s="28">
        <v>225000</v>
      </c>
      <c r="I19" s="29">
        <f>H19*2.87%</f>
        <v>6457.5</v>
      </c>
      <c r="J19" s="29">
        <f>193525*3.04%</f>
        <v>5883.16</v>
      </c>
      <c r="K19" s="29">
        <f>H19-I19-J19</f>
        <v>212659.34</v>
      </c>
      <c r="L19" s="32">
        <v>41797.19</v>
      </c>
      <c r="M19" s="32"/>
      <c r="N19" s="29"/>
      <c r="O19" s="29">
        <f>25</f>
        <v>25</v>
      </c>
      <c r="P19" s="29"/>
      <c r="Q19" s="42"/>
      <c r="R19" s="42">
        <f>I19+J19+L19+N19+O19+P19</f>
        <v>54162.850000000006</v>
      </c>
      <c r="S19" s="32">
        <f>H19-R19</f>
        <v>170837.15</v>
      </c>
    </row>
    <row r="20" spans="1:20" ht="37.15" customHeight="1" thickBot="1" x14ac:dyDescent="0.45">
      <c r="A20" s="23">
        <v>7</v>
      </c>
      <c r="B20" s="30" t="s">
        <v>45</v>
      </c>
      <c r="C20" s="30" t="s">
        <v>46</v>
      </c>
      <c r="D20" s="31" t="s">
        <v>27</v>
      </c>
      <c r="E20" s="27" t="s">
        <v>47</v>
      </c>
      <c r="F20" s="27" t="s">
        <v>48</v>
      </c>
      <c r="G20" s="31" t="s">
        <v>30</v>
      </c>
      <c r="H20" s="28">
        <v>125000</v>
      </c>
      <c r="I20" s="29">
        <f>H20*2.87%</f>
        <v>3587.5</v>
      </c>
      <c r="J20" s="29">
        <f>H20*3.04%</f>
        <v>3800</v>
      </c>
      <c r="K20" s="29">
        <f>H20-I20-J20</f>
        <v>117612.5</v>
      </c>
      <c r="L20" s="32">
        <v>17985.990000000002</v>
      </c>
      <c r="M20" s="32"/>
      <c r="N20" s="29"/>
      <c r="O20" s="29">
        <f>25</f>
        <v>25</v>
      </c>
      <c r="P20" s="29"/>
      <c r="Q20" s="42">
        <v>0</v>
      </c>
      <c r="R20" s="42">
        <f>I20+J20+N20+O20+P20+L20-Q20</f>
        <v>25398.49</v>
      </c>
      <c r="S20" s="32">
        <f t="shared" ref="S20:S21" si="4">H20-R20</f>
        <v>99601.51</v>
      </c>
    </row>
    <row r="21" spans="1:20" ht="37.15" customHeight="1" thickBot="1" x14ac:dyDescent="0.45">
      <c r="A21" s="23">
        <v>8</v>
      </c>
      <c r="B21" s="30">
        <v>44928</v>
      </c>
      <c r="C21" s="30">
        <v>45299</v>
      </c>
      <c r="D21" s="31" t="s">
        <v>27</v>
      </c>
      <c r="E21" s="27" t="s">
        <v>49</v>
      </c>
      <c r="F21" s="27" t="s">
        <v>50</v>
      </c>
      <c r="G21" s="31" t="s">
        <v>30</v>
      </c>
      <c r="H21" s="28">
        <v>82000</v>
      </c>
      <c r="I21" s="29">
        <f>H21*2.87%</f>
        <v>2353.4</v>
      </c>
      <c r="J21" s="29">
        <f>H21*3.04%</f>
        <v>2492.8000000000002</v>
      </c>
      <c r="K21" s="29">
        <f>H21-I21-J21</f>
        <v>77153.8</v>
      </c>
      <c r="L21" s="32">
        <v>7871.32</v>
      </c>
      <c r="M21" s="32"/>
      <c r="N21" s="29"/>
      <c r="O21" s="29">
        <v>25</v>
      </c>
      <c r="P21" s="29"/>
      <c r="Q21" s="42">
        <v>0</v>
      </c>
      <c r="R21" s="42">
        <f>I21+J21+N21+O21+P21+L21-Q21</f>
        <v>12742.52</v>
      </c>
      <c r="S21" s="32">
        <f t="shared" si="4"/>
        <v>69257.48</v>
      </c>
    </row>
    <row r="22" spans="1:20" ht="39.6" customHeight="1" thickBot="1" x14ac:dyDescent="0.45">
      <c r="A22" s="23"/>
      <c r="B22" s="107" t="s">
        <v>51</v>
      </c>
      <c r="C22" s="108"/>
      <c r="D22" s="108"/>
      <c r="E22" s="108"/>
      <c r="F22" s="109"/>
      <c r="G22" s="43"/>
      <c r="H22" s="39">
        <f>H19+H20+H21</f>
        <v>432000</v>
      </c>
      <c r="I22" s="39">
        <f t="shared" ref="I22:S22" si="5">I19+I20+I21</f>
        <v>12398.4</v>
      </c>
      <c r="J22" s="39">
        <f t="shared" si="5"/>
        <v>12175.96</v>
      </c>
      <c r="K22" s="39">
        <f t="shared" si="5"/>
        <v>407425.63999999996</v>
      </c>
      <c r="L22" s="39">
        <f t="shared" si="5"/>
        <v>67654.5</v>
      </c>
      <c r="M22" s="39">
        <f t="shared" si="5"/>
        <v>0</v>
      </c>
      <c r="N22" s="39">
        <f t="shared" si="5"/>
        <v>0</v>
      </c>
      <c r="O22" s="39">
        <f t="shared" si="5"/>
        <v>75</v>
      </c>
      <c r="P22" s="39">
        <f t="shared" si="5"/>
        <v>0</v>
      </c>
      <c r="Q22" s="39">
        <f t="shared" si="5"/>
        <v>0</v>
      </c>
      <c r="R22" s="39">
        <f t="shared" si="5"/>
        <v>92303.860000000015</v>
      </c>
      <c r="S22" s="39">
        <f t="shared" si="5"/>
        <v>339696.13999999996</v>
      </c>
    </row>
    <row r="23" spans="1:20" ht="48.6" customHeight="1" thickBot="1" x14ac:dyDescent="0.45">
      <c r="A23" s="23"/>
      <c r="B23" s="104" t="s">
        <v>52</v>
      </c>
      <c r="C23" s="105"/>
      <c r="D23" s="105"/>
      <c r="E23" s="105"/>
      <c r="F23" s="37"/>
      <c r="G23" s="43"/>
      <c r="H23" s="38"/>
      <c r="I23" s="38"/>
      <c r="J23" s="38"/>
      <c r="K23" s="38"/>
      <c r="L23" s="38"/>
      <c r="M23" s="38"/>
      <c r="N23" s="38"/>
      <c r="O23" s="28"/>
      <c r="P23" s="38"/>
      <c r="Q23" s="44"/>
      <c r="R23" s="44"/>
      <c r="S23" s="38"/>
    </row>
    <row r="24" spans="1:20" ht="37.15" customHeight="1" thickBot="1" x14ac:dyDescent="0.45">
      <c r="A24" s="23">
        <v>9</v>
      </c>
      <c r="B24" s="30" t="s">
        <v>53</v>
      </c>
      <c r="C24" s="30">
        <v>45299</v>
      </c>
      <c r="D24" s="30" t="s">
        <v>27</v>
      </c>
      <c r="E24" s="45" t="s">
        <v>54</v>
      </c>
      <c r="F24" s="45" t="s">
        <v>55</v>
      </c>
      <c r="G24" s="31" t="s">
        <v>30</v>
      </c>
      <c r="H24" s="28">
        <v>245000</v>
      </c>
      <c r="I24" s="28">
        <f t="shared" ref="I24:I31" si="6">H24*2.87%</f>
        <v>7031.5</v>
      </c>
      <c r="J24" s="28">
        <f>193525*3.04%</f>
        <v>5883.16</v>
      </c>
      <c r="K24" s="28">
        <f t="shared" ref="K24:K31" si="7">H24-I24-J24</f>
        <v>232085.34</v>
      </c>
      <c r="L24" s="28">
        <v>46604.2</v>
      </c>
      <c r="M24" s="28"/>
      <c r="N24" s="28"/>
      <c r="O24" s="28">
        <v>25</v>
      </c>
      <c r="P24" s="28"/>
      <c r="Q24" s="34">
        <v>0</v>
      </c>
      <c r="R24" s="34">
        <f>I24+J24+L24+N24+O24+P24-Q24</f>
        <v>59543.86</v>
      </c>
      <c r="S24" s="28">
        <f t="shared" ref="S24:S31" si="8">H24-R24</f>
        <v>185456.14</v>
      </c>
    </row>
    <row r="25" spans="1:20" ht="37.15" customHeight="1" thickBot="1" x14ac:dyDescent="0.45">
      <c r="A25" s="23">
        <v>10</v>
      </c>
      <c r="B25" s="35">
        <v>44198</v>
      </c>
      <c r="C25" s="35">
        <v>45299</v>
      </c>
      <c r="D25" s="30" t="s">
        <v>27</v>
      </c>
      <c r="E25" s="45" t="s">
        <v>56</v>
      </c>
      <c r="F25" s="41" t="s">
        <v>57</v>
      </c>
      <c r="G25" s="31" t="s">
        <v>30</v>
      </c>
      <c r="H25" s="28">
        <v>110000</v>
      </c>
      <c r="I25" s="28">
        <f t="shared" si="6"/>
        <v>3157</v>
      </c>
      <c r="J25" s="28">
        <f t="shared" ref="J25:J31" si="9">H25*3.04%</f>
        <v>3344</v>
      </c>
      <c r="K25" s="28">
        <f t="shared" si="7"/>
        <v>103499</v>
      </c>
      <c r="L25" s="28">
        <v>14457.42</v>
      </c>
      <c r="M25" s="28"/>
      <c r="N25" s="28"/>
      <c r="O25" s="28">
        <f>25</f>
        <v>25</v>
      </c>
      <c r="P25" s="28"/>
      <c r="Q25" s="34"/>
      <c r="R25" s="34">
        <f t="shared" ref="R25:R31" si="10">I25+L25+N25+O25+P25+J25</f>
        <v>20983.42</v>
      </c>
      <c r="S25" s="28">
        <f t="shared" si="8"/>
        <v>89016.58</v>
      </c>
    </row>
    <row r="26" spans="1:20" ht="37.15" customHeight="1" thickBot="1" x14ac:dyDescent="0.45">
      <c r="A26" s="23">
        <v>11</v>
      </c>
      <c r="B26" s="35">
        <v>44175</v>
      </c>
      <c r="C26" s="35">
        <v>45299</v>
      </c>
      <c r="D26" s="30" t="s">
        <v>38</v>
      </c>
      <c r="E26" s="45" t="s">
        <v>58</v>
      </c>
      <c r="F26" s="41" t="s">
        <v>59</v>
      </c>
      <c r="G26" s="31" t="s">
        <v>30</v>
      </c>
      <c r="H26" s="28">
        <v>85000</v>
      </c>
      <c r="I26" s="28">
        <f t="shared" si="6"/>
        <v>2439.5</v>
      </c>
      <c r="J26" s="28">
        <f t="shared" si="9"/>
        <v>2584</v>
      </c>
      <c r="K26" s="28">
        <f t="shared" si="7"/>
        <v>79976.5</v>
      </c>
      <c r="L26" s="28">
        <v>8576.99</v>
      </c>
      <c r="M26" s="28"/>
      <c r="N26" s="38"/>
      <c r="O26" s="28">
        <v>25</v>
      </c>
      <c r="P26" s="38"/>
      <c r="Q26" s="44"/>
      <c r="R26" s="34">
        <f t="shared" si="10"/>
        <v>13625.49</v>
      </c>
      <c r="S26" s="28">
        <f t="shared" si="8"/>
        <v>71374.509999999995</v>
      </c>
    </row>
    <row r="27" spans="1:20" ht="37.15" customHeight="1" thickBot="1" x14ac:dyDescent="0.45">
      <c r="A27" s="23">
        <v>12</v>
      </c>
      <c r="B27" s="35">
        <v>44564</v>
      </c>
      <c r="C27" s="35">
        <v>45300</v>
      </c>
      <c r="D27" s="30" t="s">
        <v>27</v>
      </c>
      <c r="E27" s="45" t="s">
        <v>60</v>
      </c>
      <c r="F27" s="41" t="s">
        <v>61</v>
      </c>
      <c r="G27" s="31" t="s">
        <v>30</v>
      </c>
      <c r="H27" s="28">
        <v>90000</v>
      </c>
      <c r="I27" s="28">
        <f t="shared" si="6"/>
        <v>2583</v>
      </c>
      <c r="J27" s="28">
        <f t="shared" si="9"/>
        <v>2736</v>
      </c>
      <c r="K27" s="28">
        <f t="shared" si="7"/>
        <v>84681</v>
      </c>
      <c r="L27" s="28">
        <v>9753.1200000000008</v>
      </c>
      <c r="M27" s="28">
        <v>0</v>
      </c>
      <c r="N27" s="38"/>
      <c r="O27" s="28">
        <v>25</v>
      </c>
      <c r="P27" s="38"/>
      <c r="Q27" s="44"/>
      <c r="R27" s="34">
        <f t="shared" si="10"/>
        <v>15097.12</v>
      </c>
      <c r="S27" s="28">
        <f t="shared" si="8"/>
        <v>74902.880000000005</v>
      </c>
    </row>
    <row r="28" spans="1:20" ht="37.15" customHeight="1" thickBot="1" x14ac:dyDescent="0.45">
      <c r="A28" s="23">
        <v>13</v>
      </c>
      <c r="B28" s="35">
        <v>44207</v>
      </c>
      <c r="C28" s="35">
        <v>45302</v>
      </c>
      <c r="D28" s="30" t="s">
        <v>38</v>
      </c>
      <c r="E28" s="45" t="s">
        <v>62</v>
      </c>
      <c r="F28" s="27" t="s">
        <v>63</v>
      </c>
      <c r="G28" s="31" t="s">
        <v>30</v>
      </c>
      <c r="H28" s="28">
        <v>65000</v>
      </c>
      <c r="I28" s="28">
        <f t="shared" si="6"/>
        <v>1865.5</v>
      </c>
      <c r="J28" s="28">
        <f t="shared" si="9"/>
        <v>1976</v>
      </c>
      <c r="K28" s="28">
        <f t="shared" si="7"/>
        <v>61158.5</v>
      </c>
      <c r="L28" s="28">
        <v>4427.58</v>
      </c>
      <c r="M28" s="28">
        <v>0</v>
      </c>
      <c r="N28" s="38"/>
      <c r="O28" s="28">
        <v>25</v>
      </c>
      <c r="P28" s="38"/>
      <c r="Q28" s="44"/>
      <c r="R28" s="34">
        <f t="shared" si="10"/>
        <v>8294.08</v>
      </c>
      <c r="S28" s="28">
        <f t="shared" si="8"/>
        <v>56705.919999999998</v>
      </c>
    </row>
    <row r="29" spans="1:20" ht="37.15" customHeight="1" thickBot="1" x14ac:dyDescent="0.45">
      <c r="A29" s="23">
        <v>14</v>
      </c>
      <c r="B29" s="35">
        <v>44567</v>
      </c>
      <c r="C29" s="35">
        <v>45297</v>
      </c>
      <c r="D29" s="30" t="s">
        <v>27</v>
      </c>
      <c r="E29" s="45" t="s">
        <v>64</v>
      </c>
      <c r="F29" s="27" t="s">
        <v>65</v>
      </c>
      <c r="G29" s="31" t="s">
        <v>30</v>
      </c>
      <c r="H29" s="28">
        <v>70000</v>
      </c>
      <c r="I29" s="28">
        <f t="shared" si="6"/>
        <v>2009</v>
      </c>
      <c r="J29" s="28">
        <f t="shared" si="9"/>
        <v>2128</v>
      </c>
      <c r="K29" s="28">
        <f t="shared" si="7"/>
        <v>65863</v>
      </c>
      <c r="L29" s="28">
        <v>7400.87</v>
      </c>
      <c r="M29" s="28">
        <v>0</v>
      </c>
      <c r="N29" s="38"/>
      <c r="O29" s="28">
        <f>25</f>
        <v>25</v>
      </c>
      <c r="P29" s="38"/>
      <c r="Q29" s="44"/>
      <c r="R29" s="34">
        <f t="shared" si="10"/>
        <v>11562.869999999999</v>
      </c>
      <c r="S29" s="28">
        <f t="shared" si="8"/>
        <v>58437.130000000005</v>
      </c>
    </row>
    <row r="30" spans="1:20" ht="37.15" customHeight="1" thickBot="1" x14ac:dyDescent="0.45">
      <c r="A30" s="23">
        <v>15</v>
      </c>
      <c r="B30" s="35">
        <v>44566</v>
      </c>
      <c r="C30" s="35">
        <v>45302</v>
      </c>
      <c r="D30" s="30" t="s">
        <v>27</v>
      </c>
      <c r="E30" s="45" t="s">
        <v>66</v>
      </c>
      <c r="F30" s="27" t="s">
        <v>67</v>
      </c>
      <c r="G30" s="31" t="s">
        <v>30</v>
      </c>
      <c r="H30" s="28">
        <v>67500</v>
      </c>
      <c r="I30" s="28">
        <f t="shared" si="6"/>
        <v>1937.25</v>
      </c>
      <c r="J30" s="28">
        <f t="shared" si="9"/>
        <v>2052</v>
      </c>
      <c r="K30" s="28">
        <f t="shared" si="7"/>
        <v>63510.75</v>
      </c>
      <c r="L30" s="28">
        <v>4898.03</v>
      </c>
      <c r="M30" s="28"/>
      <c r="N30" s="38"/>
      <c r="O30" s="28">
        <f>25</f>
        <v>25</v>
      </c>
      <c r="P30" s="38"/>
      <c r="Q30" s="44"/>
      <c r="R30" s="34">
        <f t="shared" si="10"/>
        <v>8912.2799999999988</v>
      </c>
      <c r="S30" s="28">
        <f t="shared" si="8"/>
        <v>58587.72</v>
      </c>
    </row>
    <row r="31" spans="1:20" ht="37.15" customHeight="1" thickBot="1" x14ac:dyDescent="0.45">
      <c r="A31" s="23">
        <v>17</v>
      </c>
      <c r="B31" s="35">
        <v>44936</v>
      </c>
      <c r="C31" s="35">
        <v>45301</v>
      </c>
      <c r="D31" s="30" t="s">
        <v>27</v>
      </c>
      <c r="E31" s="45" t="s">
        <v>68</v>
      </c>
      <c r="F31" s="27" t="s">
        <v>69</v>
      </c>
      <c r="G31" s="31" t="s">
        <v>70</v>
      </c>
      <c r="H31" s="28">
        <v>100000</v>
      </c>
      <c r="I31" s="28">
        <f t="shared" si="6"/>
        <v>2870</v>
      </c>
      <c r="J31" s="28">
        <f t="shared" si="9"/>
        <v>3040</v>
      </c>
      <c r="K31" s="28">
        <f t="shared" si="7"/>
        <v>94090</v>
      </c>
      <c r="L31" s="28">
        <v>12105.44</v>
      </c>
      <c r="M31" s="28"/>
      <c r="N31" s="38"/>
      <c r="O31" s="28">
        <v>25</v>
      </c>
      <c r="P31" s="38"/>
      <c r="Q31" s="44"/>
      <c r="R31" s="34">
        <f t="shared" si="10"/>
        <v>18040.440000000002</v>
      </c>
      <c r="S31" s="28">
        <f t="shared" si="8"/>
        <v>81959.56</v>
      </c>
    </row>
    <row r="32" spans="1:20" ht="48.6" customHeight="1" thickBot="1" x14ac:dyDescent="0.45">
      <c r="A32" s="23"/>
      <c r="B32" s="107" t="s">
        <v>51</v>
      </c>
      <c r="C32" s="108"/>
      <c r="D32" s="108"/>
      <c r="E32" s="108"/>
      <c r="F32" s="109"/>
      <c r="G32" s="43"/>
      <c r="H32" s="46">
        <f>H24+H25+H26+H28+H27+H29+H30+H31</f>
        <v>832500</v>
      </c>
      <c r="I32" s="46">
        <f t="shared" ref="I32:S32" si="11">I24+I25+I26+I28+I27+I29+I30+I31</f>
        <v>23892.75</v>
      </c>
      <c r="J32" s="46">
        <f t="shared" si="11"/>
        <v>23743.16</v>
      </c>
      <c r="K32" s="46">
        <f t="shared" si="11"/>
        <v>784864.09</v>
      </c>
      <c r="L32" s="46">
        <f t="shared" si="11"/>
        <v>108223.65</v>
      </c>
      <c r="M32" s="46">
        <f t="shared" si="11"/>
        <v>0</v>
      </c>
      <c r="N32" s="46">
        <f t="shared" si="11"/>
        <v>0</v>
      </c>
      <c r="O32" s="46">
        <f t="shared" si="11"/>
        <v>200</v>
      </c>
      <c r="P32" s="46">
        <f t="shared" si="11"/>
        <v>0</v>
      </c>
      <c r="Q32" s="46">
        <f t="shared" si="11"/>
        <v>0</v>
      </c>
      <c r="R32" s="46">
        <f t="shared" si="11"/>
        <v>156059.56</v>
      </c>
      <c r="S32" s="46">
        <f t="shared" si="11"/>
        <v>676440.44</v>
      </c>
    </row>
    <row r="33" spans="1:19" ht="37.15" customHeight="1" thickBot="1" x14ac:dyDescent="0.45">
      <c r="A33" s="23"/>
      <c r="B33" s="104" t="s">
        <v>71</v>
      </c>
      <c r="C33" s="105"/>
      <c r="D33" s="105"/>
      <c r="E33" s="106"/>
      <c r="F33" s="37"/>
      <c r="G33" s="43"/>
      <c r="H33" s="38"/>
      <c r="I33" s="38"/>
      <c r="J33" s="38"/>
      <c r="K33" s="38"/>
      <c r="L33" s="38"/>
      <c r="M33" s="38"/>
      <c r="N33" s="38"/>
      <c r="O33" s="38"/>
      <c r="P33" s="38"/>
      <c r="Q33" s="44"/>
      <c r="R33" s="44"/>
      <c r="S33" s="38"/>
    </row>
    <row r="34" spans="1:19" ht="38.450000000000003" customHeight="1" thickBot="1" x14ac:dyDescent="0.45">
      <c r="A34" s="23">
        <v>18</v>
      </c>
      <c r="B34" s="35" t="s">
        <v>72</v>
      </c>
      <c r="C34" s="35">
        <v>45299</v>
      </c>
      <c r="D34" s="30" t="s">
        <v>27</v>
      </c>
      <c r="E34" s="45" t="s">
        <v>73</v>
      </c>
      <c r="F34" s="41" t="s">
        <v>74</v>
      </c>
      <c r="G34" s="31" t="s">
        <v>30</v>
      </c>
      <c r="H34" s="28">
        <v>245000</v>
      </c>
      <c r="I34" s="28">
        <f t="shared" ref="I34:I40" si="12">H34*2.87%</f>
        <v>7031.5</v>
      </c>
      <c r="J34" s="28">
        <f>193525*3.04%</f>
        <v>5883.16</v>
      </c>
      <c r="K34" s="28">
        <f t="shared" ref="K34:K40" si="13">H34-I34-J34</f>
        <v>232085.34</v>
      </c>
      <c r="L34" s="28">
        <v>46604.2</v>
      </c>
      <c r="M34" s="28"/>
      <c r="N34" s="28"/>
      <c r="O34" s="28">
        <v>25</v>
      </c>
      <c r="P34" s="28"/>
      <c r="Q34" s="34">
        <v>0</v>
      </c>
      <c r="R34" s="34">
        <f>I34+J34+N34+O34+P34+L34-Q34</f>
        <v>59543.86</v>
      </c>
      <c r="S34" s="28">
        <f t="shared" ref="S34:S40" si="14">H34-R34</f>
        <v>185456.14</v>
      </c>
    </row>
    <row r="35" spans="1:19" ht="57.75" thickBot="1" x14ac:dyDescent="0.45">
      <c r="A35" s="23">
        <v>19</v>
      </c>
      <c r="B35" s="35">
        <v>44198</v>
      </c>
      <c r="C35" s="35">
        <v>45299</v>
      </c>
      <c r="D35" s="30" t="s">
        <v>27</v>
      </c>
      <c r="E35" s="45" t="s">
        <v>75</v>
      </c>
      <c r="F35" s="47" t="s">
        <v>76</v>
      </c>
      <c r="G35" s="48" t="s">
        <v>30</v>
      </c>
      <c r="H35" s="28">
        <v>150000</v>
      </c>
      <c r="I35" s="28">
        <f t="shared" si="12"/>
        <v>4305</v>
      </c>
      <c r="J35" s="28">
        <f t="shared" ref="J35:J40" si="15">H35*3.04%</f>
        <v>4560</v>
      </c>
      <c r="K35" s="28">
        <f t="shared" si="13"/>
        <v>141135</v>
      </c>
      <c r="L35" s="28">
        <v>23866.69</v>
      </c>
      <c r="M35" s="49"/>
      <c r="N35" s="50"/>
      <c r="O35" s="28">
        <v>25</v>
      </c>
      <c r="P35" s="28"/>
      <c r="Q35" s="34">
        <v>0</v>
      </c>
      <c r="R35" s="34">
        <f>I35+J35+N35+O35+P35+L35-Q35</f>
        <v>32756.69</v>
      </c>
      <c r="S35" s="28">
        <f t="shared" si="14"/>
        <v>117243.31</v>
      </c>
    </row>
    <row r="36" spans="1:19" ht="38.450000000000003" customHeight="1" thickBot="1" x14ac:dyDescent="0.45">
      <c r="A36" s="23">
        <v>20</v>
      </c>
      <c r="B36" s="35">
        <v>44621</v>
      </c>
      <c r="C36" s="35">
        <v>45357</v>
      </c>
      <c r="D36" s="30" t="s">
        <v>38</v>
      </c>
      <c r="E36" s="45" t="s">
        <v>77</v>
      </c>
      <c r="F36" s="41" t="s">
        <v>78</v>
      </c>
      <c r="G36" s="48" t="s">
        <v>30</v>
      </c>
      <c r="H36" s="28">
        <v>95000</v>
      </c>
      <c r="I36" s="28">
        <f t="shared" si="12"/>
        <v>2726.5</v>
      </c>
      <c r="J36" s="28">
        <f t="shared" si="15"/>
        <v>2888</v>
      </c>
      <c r="K36" s="28">
        <f t="shared" si="13"/>
        <v>89385.5</v>
      </c>
      <c r="L36" s="28">
        <v>9753.1200000000008</v>
      </c>
      <c r="M36" s="28"/>
      <c r="N36" s="28"/>
      <c r="O36" s="28">
        <v>25</v>
      </c>
      <c r="P36" s="28"/>
      <c r="Q36" s="34"/>
      <c r="R36" s="34">
        <f t="shared" ref="R36:R40" si="16">I36+J36+N36+O36+P36+L36</f>
        <v>15392.62</v>
      </c>
      <c r="S36" s="28">
        <f t="shared" si="14"/>
        <v>79607.38</v>
      </c>
    </row>
    <row r="37" spans="1:19" ht="37.15" customHeight="1" thickBot="1" x14ac:dyDescent="0.45">
      <c r="A37" s="23">
        <v>21</v>
      </c>
      <c r="B37" s="35">
        <v>44198</v>
      </c>
      <c r="C37" s="35">
        <v>45299</v>
      </c>
      <c r="D37" s="30" t="s">
        <v>38</v>
      </c>
      <c r="E37" s="45" t="s">
        <v>79</v>
      </c>
      <c r="F37" s="41" t="s">
        <v>78</v>
      </c>
      <c r="G37" s="31" t="s">
        <v>30</v>
      </c>
      <c r="H37" s="28">
        <v>72000</v>
      </c>
      <c r="I37" s="28">
        <f t="shared" si="12"/>
        <v>2066.4</v>
      </c>
      <c r="J37" s="28">
        <f t="shared" si="15"/>
        <v>2188.8000000000002</v>
      </c>
      <c r="K37" s="28">
        <f t="shared" si="13"/>
        <v>67744.800000000003</v>
      </c>
      <c r="L37" s="28">
        <v>5744.84</v>
      </c>
      <c r="M37" s="28">
        <v>0</v>
      </c>
      <c r="N37" s="28"/>
      <c r="O37" s="28">
        <v>25</v>
      </c>
      <c r="P37" s="28"/>
      <c r="Q37" s="34"/>
      <c r="R37" s="34">
        <f>I37+J37+N37+O37+P37+L37</f>
        <v>10025.040000000001</v>
      </c>
      <c r="S37" s="28">
        <f t="shared" si="14"/>
        <v>61974.96</v>
      </c>
    </row>
    <row r="38" spans="1:19" ht="37.15" customHeight="1" thickBot="1" x14ac:dyDescent="0.45">
      <c r="A38" s="23">
        <v>22</v>
      </c>
      <c r="B38" s="35">
        <v>44206</v>
      </c>
      <c r="C38" s="35">
        <v>45299</v>
      </c>
      <c r="D38" s="30" t="s">
        <v>27</v>
      </c>
      <c r="E38" s="45" t="s">
        <v>80</v>
      </c>
      <c r="F38" s="41" t="s">
        <v>81</v>
      </c>
      <c r="G38" s="31" t="s">
        <v>30</v>
      </c>
      <c r="H38" s="28">
        <v>75000</v>
      </c>
      <c r="I38" s="28">
        <f t="shared" si="12"/>
        <v>2152.5</v>
      </c>
      <c r="J38" s="28">
        <f t="shared" si="15"/>
        <v>2280</v>
      </c>
      <c r="K38" s="28">
        <f t="shared" si="13"/>
        <v>70567.5</v>
      </c>
      <c r="L38" s="28">
        <v>6309.38</v>
      </c>
      <c r="M38" s="28"/>
      <c r="N38" s="28"/>
      <c r="O38" s="28">
        <v>25</v>
      </c>
      <c r="P38" s="28"/>
      <c r="Q38" s="34"/>
      <c r="R38" s="34">
        <f t="shared" si="16"/>
        <v>10766.880000000001</v>
      </c>
      <c r="S38" s="28">
        <f t="shared" si="14"/>
        <v>64233.119999999995</v>
      </c>
    </row>
    <row r="39" spans="1:19" ht="37.15" customHeight="1" thickBot="1" x14ac:dyDescent="0.45">
      <c r="A39" s="23">
        <v>23</v>
      </c>
      <c r="B39" s="35">
        <v>44198</v>
      </c>
      <c r="C39" s="35">
        <v>45297</v>
      </c>
      <c r="D39" s="30" t="s">
        <v>27</v>
      </c>
      <c r="E39" s="45" t="s">
        <v>82</v>
      </c>
      <c r="F39" s="41" t="s">
        <v>78</v>
      </c>
      <c r="G39" s="31" t="s">
        <v>30</v>
      </c>
      <c r="H39" s="28">
        <v>95000</v>
      </c>
      <c r="I39" s="28">
        <f t="shared" si="12"/>
        <v>2726.5</v>
      </c>
      <c r="J39" s="28">
        <f t="shared" si="15"/>
        <v>2888</v>
      </c>
      <c r="K39" s="28">
        <f t="shared" si="13"/>
        <v>89385.5</v>
      </c>
      <c r="L39" s="28">
        <v>10929.24</v>
      </c>
      <c r="M39" s="28"/>
      <c r="N39" s="28"/>
      <c r="O39" s="28">
        <v>25</v>
      </c>
      <c r="P39" s="28">
        <v>6185.43</v>
      </c>
      <c r="Q39" s="34"/>
      <c r="R39" s="34">
        <f t="shared" si="16"/>
        <v>22754.17</v>
      </c>
      <c r="S39" s="28">
        <f t="shared" si="14"/>
        <v>72245.83</v>
      </c>
    </row>
    <row r="40" spans="1:19" ht="37.15" customHeight="1" thickBot="1" x14ac:dyDescent="0.45">
      <c r="A40" s="23">
        <v>24</v>
      </c>
      <c r="B40" s="35">
        <v>44938</v>
      </c>
      <c r="C40" s="35">
        <v>45297</v>
      </c>
      <c r="D40" s="30" t="s">
        <v>38</v>
      </c>
      <c r="E40" s="45" t="s">
        <v>83</v>
      </c>
      <c r="F40" s="41" t="s">
        <v>78</v>
      </c>
      <c r="G40" s="31" t="s">
        <v>30</v>
      </c>
      <c r="H40" s="28">
        <v>95000</v>
      </c>
      <c r="I40" s="28">
        <f t="shared" si="12"/>
        <v>2726.5</v>
      </c>
      <c r="J40" s="28">
        <f t="shared" si="15"/>
        <v>2888</v>
      </c>
      <c r="K40" s="28">
        <f t="shared" si="13"/>
        <v>89385.5</v>
      </c>
      <c r="L40" s="28">
        <v>10929.24</v>
      </c>
      <c r="M40" s="28"/>
      <c r="N40" s="28"/>
      <c r="O40" s="28">
        <v>25</v>
      </c>
      <c r="P40" s="28">
        <v>0</v>
      </c>
      <c r="Q40" s="34"/>
      <c r="R40" s="34">
        <f t="shared" si="16"/>
        <v>16568.739999999998</v>
      </c>
      <c r="S40" s="28">
        <f t="shared" si="14"/>
        <v>78431.260000000009</v>
      </c>
    </row>
    <row r="41" spans="1:19" ht="48.6" customHeight="1" thickBot="1" x14ac:dyDescent="0.45">
      <c r="A41" s="23"/>
      <c r="B41" s="107" t="s">
        <v>51</v>
      </c>
      <c r="C41" s="108"/>
      <c r="D41" s="108"/>
      <c r="E41" s="108"/>
      <c r="F41" s="109"/>
      <c r="G41" s="43"/>
      <c r="H41" s="39">
        <f>H34+H35+H37+H38+H36+H39+H40</f>
        <v>827000</v>
      </c>
      <c r="I41" s="39">
        <f t="shared" ref="I41:S41" si="17">I34+I35+I37+I38+I36+I39+I40</f>
        <v>23734.9</v>
      </c>
      <c r="J41" s="39">
        <f t="shared" si="17"/>
        <v>23575.96</v>
      </c>
      <c r="K41" s="39">
        <f t="shared" si="17"/>
        <v>779689.1399999999</v>
      </c>
      <c r="L41" s="39">
        <f t="shared" si="17"/>
        <v>114136.71</v>
      </c>
      <c r="M41" s="39">
        <f t="shared" si="17"/>
        <v>0</v>
      </c>
      <c r="N41" s="39">
        <f t="shared" si="17"/>
        <v>0</v>
      </c>
      <c r="O41" s="39">
        <f t="shared" si="17"/>
        <v>175</v>
      </c>
      <c r="P41" s="39">
        <f t="shared" si="17"/>
        <v>6185.43</v>
      </c>
      <c r="Q41" s="39">
        <f t="shared" si="17"/>
        <v>0</v>
      </c>
      <c r="R41" s="39">
        <f t="shared" si="17"/>
        <v>167808</v>
      </c>
      <c r="S41" s="39">
        <f t="shared" si="17"/>
        <v>659192</v>
      </c>
    </row>
    <row r="42" spans="1:19" ht="48.6" customHeight="1" thickBot="1" x14ac:dyDescent="0.45">
      <c r="A42" s="23"/>
      <c r="B42" s="104" t="s">
        <v>84</v>
      </c>
      <c r="C42" s="105"/>
      <c r="D42" s="105"/>
      <c r="E42" s="106"/>
      <c r="F42" s="37"/>
      <c r="G42" s="43"/>
      <c r="H42" s="38"/>
      <c r="I42" s="38"/>
      <c r="J42" s="38"/>
      <c r="K42" s="38"/>
      <c r="L42" s="38"/>
      <c r="M42" s="38"/>
      <c r="N42" s="38"/>
      <c r="O42" s="28"/>
      <c r="P42" s="38"/>
      <c r="Q42" s="44"/>
      <c r="R42" s="44"/>
      <c r="S42" s="38"/>
    </row>
    <row r="43" spans="1:19" ht="37.15" customHeight="1" thickBot="1" x14ac:dyDescent="0.45">
      <c r="A43" s="23">
        <v>25</v>
      </c>
      <c r="B43" s="35" t="s">
        <v>72</v>
      </c>
      <c r="C43" s="35" t="s">
        <v>85</v>
      </c>
      <c r="D43" s="30" t="s">
        <v>38</v>
      </c>
      <c r="E43" s="45" t="s">
        <v>86</v>
      </c>
      <c r="F43" s="41" t="s">
        <v>87</v>
      </c>
      <c r="G43" s="31" t="s">
        <v>30</v>
      </c>
      <c r="H43" s="28">
        <v>225000</v>
      </c>
      <c r="I43" s="28">
        <f t="shared" ref="I43:I56" si="18">H43*2.87%</f>
        <v>6457.5</v>
      </c>
      <c r="J43" s="28">
        <f>193525*3.04%</f>
        <v>5883.16</v>
      </c>
      <c r="K43" s="28">
        <f t="shared" ref="K43:K56" si="19">H43-I43-J43</f>
        <v>212659.34</v>
      </c>
      <c r="L43" s="28">
        <v>41797.19</v>
      </c>
      <c r="M43" s="28"/>
      <c r="N43" s="38"/>
      <c r="O43" s="28">
        <v>25</v>
      </c>
      <c r="P43" s="38"/>
      <c r="Q43" s="44"/>
      <c r="R43" s="34">
        <f t="shared" ref="R43:R56" si="20">I43+J43+N337+L43+N43+O43+P43</f>
        <v>54162.850000000006</v>
      </c>
      <c r="S43" s="28">
        <f t="shared" ref="S43:S56" si="21">H43-R43</f>
        <v>170837.15</v>
      </c>
    </row>
    <row r="44" spans="1:19" ht="37.15" customHeight="1" thickBot="1" x14ac:dyDescent="0.45">
      <c r="A44" s="23">
        <v>26</v>
      </c>
      <c r="B44" s="35">
        <v>43872</v>
      </c>
      <c r="C44" s="35">
        <v>45330</v>
      </c>
      <c r="D44" s="30" t="s">
        <v>38</v>
      </c>
      <c r="E44" s="45" t="s">
        <v>88</v>
      </c>
      <c r="F44" s="41" t="s">
        <v>89</v>
      </c>
      <c r="G44" s="31" t="s">
        <v>30</v>
      </c>
      <c r="H44" s="28">
        <v>135000</v>
      </c>
      <c r="I44" s="28">
        <f t="shared" si="18"/>
        <v>3874.5</v>
      </c>
      <c r="J44" s="28">
        <f t="shared" ref="J44:J56" si="22">H44*3.04%</f>
        <v>4104</v>
      </c>
      <c r="K44" s="28">
        <f t="shared" si="19"/>
        <v>127021.5</v>
      </c>
      <c r="L44" s="28">
        <v>20338.189999999999</v>
      </c>
      <c r="M44" s="28"/>
      <c r="N44" s="38"/>
      <c r="O44" s="28">
        <v>25</v>
      </c>
      <c r="P44" s="38"/>
      <c r="Q44" s="44"/>
      <c r="R44" s="34">
        <f t="shared" si="20"/>
        <v>28341.69</v>
      </c>
      <c r="S44" s="28">
        <f t="shared" si="21"/>
        <v>106658.31</v>
      </c>
    </row>
    <row r="45" spans="1:19" ht="37.15" customHeight="1" thickBot="1" x14ac:dyDescent="0.45">
      <c r="A45" s="23">
        <v>27</v>
      </c>
      <c r="B45" s="30" t="s">
        <v>90</v>
      </c>
      <c r="C45" s="51" t="s">
        <v>91</v>
      </c>
      <c r="D45" s="51" t="s">
        <v>27</v>
      </c>
      <c r="E45" s="45" t="s">
        <v>92</v>
      </c>
      <c r="F45" s="52" t="s">
        <v>93</v>
      </c>
      <c r="G45" s="31" t="s">
        <v>30</v>
      </c>
      <c r="H45" s="28">
        <v>110000</v>
      </c>
      <c r="I45" s="28">
        <f t="shared" si="18"/>
        <v>3157</v>
      </c>
      <c r="J45" s="28">
        <f t="shared" si="22"/>
        <v>3344</v>
      </c>
      <c r="K45" s="28">
        <f t="shared" si="19"/>
        <v>103499</v>
      </c>
      <c r="L45" s="28">
        <v>14457.62</v>
      </c>
      <c r="M45" s="28"/>
      <c r="N45" s="38"/>
      <c r="O45" s="28">
        <v>25</v>
      </c>
      <c r="P45" s="38"/>
      <c r="Q45" s="44"/>
      <c r="R45" s="34">
        <f t="shared" si="20"/>
        <v>20983.620000000003</v>
      </c>
      <c r="S45" s="28">
        <f t="shared" si="21"/>
        <v>89016.38</v>
      </c>
    </row>
    <row r="46" spans="1:19" ht="37.15" customHeight="1" thickBot="1" x14ac:dyDescent="0.45">
      <c r="A46" s="23">
        <v>28</v>
      </c>
      <c r="B46" s="35">
        <v>44199</v>
      </c>
      <c r="C46" s="30">
        <v>45299</v>
      </c>
      <c r="D46" s="51" t="s">
        <v>27</v>
      </c>
      <c r="E46" s="45" t="s">
        <v>94</v>
      </c>
      <c r="F46" s="52" t="s">
        <v>95</v>
      </c>
      <c r="G46" s="31" t="s">
        <v>30</v>
      </c>
      <c r="H46" s="28">
        <v>90000</v>
      </c>
      <c r="I46" s="28">
        <f t="shared" si="18"/>
        <v>2583</v>
      </c>
      <c r="J46" s="28">
        <f t="shared" si="22"/>
        <v>2736</v>
      </c>
      <c r="K46" s="28">
        <f t="shared" si="19"/>
        <v>84681</v>
      </c>
      <c r="L46" s="28">
        <v>9324.25</v>
      </c>
      <c r="M46" s="28"/>
      <c r="N46" s="28">
        <v>1715.46</v>
      </c>
      <c r="O46" s="28">
        <v>25</v>
      </c>
      <c r="P46" s="38"/>
      <c r="Q46" s="44"/>
      <c r="R46" s="34">
        <f t="shared" si="20"/>
        <v>16383.71</v>
      </c>
      <c r="S46" s="28">
        <f t="shared" si="21"/>
        <v>73616.290000000008</v>
      </c>
    </row>
    <row r="47" spans="1:19" ht="37.15" customHeight="1" thickBot="1" x14ac:dyDescent="0.45">
      <c r="A47" s="23">
        <v>29</v>
      </c>
      <c r="B47" s="35" t="s">
        <v>96</v>
      </c>
      <c r="C47" s="35" t="s">
        <v>97</v>
      </c>
      <c r="D47" s="30" t="s">
        <v>27</v>
      </c>
      <c r="E47" s="45" t="s">
        <v>98</v>
      </c>
      <c r="F47" s="41" t="s">
        <v>99</v>
      </c>
      <c r="G47" s="31" t="s">
        <v>30</v>
      </c>
      <c r="H47" s="28">
        <v>70000</v>
      </c>
      <c r="I47" s="28">
        <f t="shared" si="18"/>
        <v>2009</v>
      </c>
      <c r="J47" s="28">
        <f t="shared" si="22"/>
        <v>2128</v>
      </c>
      <c r="K47" s="28">
        <f t="shared" si="19"/>
        <v>65863</v>
      </c>
      <c r="L47" s="28">
        <v>5368.48</v>
      </c>
      <c r="M47" s="28">
        <v>0</v>
      </c>
      <c r="N47" s="38"/>
      <c r="O47" s="28">
        <v>25</v>
      </c>
      <c r="P47" s="28">
        <v>3753.44</v>
      </c>
      <c r="Q47" s="44"/>
      <c r="R47" s="34">
        <f t="shared" si="20"/>
        <v>13283.92</v>
      </c>
      <c r="S47" s="28">
        <f t="shared" si="21"/>
        <v>56716.08</v>
      </c>
    </row>
    <row r="48" spans="1:19" ht="37.15" customHeight="1" thickBot="1" x14ac:dyDescent="0.45">
      <c r="A48" s="23">
        <v>30</v>
      </c>
      <c r="B48" s="35">
        <v>44207</v>
      </c>
      <c r="C48" s="35">
        <v>45294</v>
      </c>
      <c r="D48" s="30" t="s">
        <v>27</v>
      </c>
      <c r="E48" s="45" t="s">
        <v>100</v>
      </c>
      <c r="F48" s="41" t="s">
        <v>101</v>
      </c>
      <c r="G48" s="31" t="s">
        <v>30</v>
      </c>
      <c r="H48" s="28">
        <v>70000</v>
      </c>
      <c r="I48" s="28">
        <f t="shared" si="18"/>
        <v>2009</v>
      </c>
      <c r="J48" s="28">
        <f t="shared" si="22"/>
        <v>2128</v>
      </c>
      <c r="K48" s="28">
        <f t="shared" si="19"/>
        <v>65863</v>
      </c>
      <c r="L48" s="28">
        <v>5368.45</v>
      </c>
      <c r="M48" s="28"/>
      <c r="N48" s="38"/>
      <c r="O48" s="28">
        <v>25</v>
      </c>
      <c r="P48" s="38"/>
      <c r="Q48" s="44"/>
      <c r="R48" s="34">
        <f t="shared" si="20"/>
        <v>9530.4500000000007</v>
      </c>
      <c r="S48" s="28">
        <f t="shared" si="21"/>
        <v>60469.55</v>
      </c>
    </row>
    <row r="49" spans="1:19" ht="37.15" customHeight="1" thickBot="1" x14ac:dyDescent="0.45">
      <c r="A49" s="23">
        <v>31</v>
      </c>
      <c r="B49" s="35">
        <v>44621</v>
      </c>
      <c r="C49" s="35">
        <v>45357</v>
      </c>
      <c r="D49" s="30" t="s">
        <v>38</v>
      </c>
      <c r="E49" s="45" t="s">
        <v>102</v>
      </c>
      <c r="F49" s="41" t="s">
        <v>103</v>
      </c>
      <c r="G49" s="31" t="s">
        <v>30</v>
      </c>
      <c r="H49" s="28">
        <v>82000</v>
      </c>
      <c r="I49" s="28">
        <f t="shared" si="18"/>
        <v>2353.4</v>
      </c>
      <c r="J49" s="28">
        <f t="shared" si="22"/>
        <v>2492.8000000000002</v>
      </c>
      <c r="K49" s="28">
        <f t="shared" si="19"/>
        <v>77153.8</v>
      </c>
      <c r="L49" s="28">
        <v>7871.32</v>
      </c>
      <c r="M49" s="28">
        <v>0</v>
      </c>
      <c r="N49" s="38"/>
      <c r="O49" s="28">
        <v>25</v>
      </c>
      <c r="P49" s="38"/>
      <c r="Q49" s="44"/>
      <c r="R49" s="34">
        <f t="shared" si="20"/>
        <v>12742.52</v>
      </c>
      <c r="S49" s="28">
        <f t="shared" si="21"/>
        <v>69257.48</v>
      </c>
    </row>
    <row r="50" spans="1:19" ht="37.15" customHeight="1" thickBot="1" x14ac:dyDescent="0.45">
      <c r="A50" s="23">
        <v>32</v>
      </c>
      <c r="B50" s="35">
        <v>44621</v>
      </c>
      <c r="C50" s="35">
        <v>45357</v>
      </c>
      <c r="D50" s="30" t="s">
        <v>27</v>
      </c>
      <c r="E50" s="45" t="s">
        <v>104</v>
      </c>
      <c r="F50" s="41" t="s">
        <v>105</v>
      </c>
      <c r="G50" s="31" t="s">
        <v>30</v>
      </c>
      <c r="H50" s="28">
        <v>60000</v>
      </c>
      <c r="I50" s="28">
        <f t="shared" si="18"/>
        <v>1722</v>
      </c>
      <c r="J50" s="28">
        <f t="shared" si="22"/>
        <v>1824</v>
      </c>
      <c r="K50" s="28">
        <f t="shared" si="19"/>
        <v>56454</v>
      </c>
      <c r="L50" s="28">
        <v>3486.68</v>
      </c>
      <c r="M50" s="28">
        <v>0</v>
      </c>
      <c r="N50" s="38"/>
      <c r="O50" s="28">
        <v>25</v>
      </c>
      <c r="P50" s="38"/>
      <c r="Q50" s="44"/>
      <c r="R50" s="34">
        <f t="shared" si="20"/>
        <v>7057.68</v>
      </c>
      <c r="S50" s="28">
        <f t="shared" si="21"/>
        <v>52942.32</v>
      </c>
    </row>
    <row r="51" spans="1:19" ht="37.15" customHeight="1" thickBot="1" x14ac:dyDescent="0.45">
      <c r="A51" s="23">
        <v>33</v>
      </c>
      <c r="B51" s="35">
        <v>44563</v>
      </c>
      <c r="C51" s="30">
        <v>45298</v>
      </c>
      <c r="D51" s="30" t="s">
        <v>27</v>
      </c>
      <c r="E51" s="45" t="s">
        <v>106</v>
      </c>
      <c r="F51" s="45" t="s">
        <v>105</v>
      </c>
      <c r="G51" s="31" t="s">
        <v>30</v>
      </c>
      <c r="H51" s="28">
        <v>60000</v>
      </c>
      <c r="I51" s="28">
        <f t="shared" si="18"/>
        <v>1722</v>
      </c>
      <c r="J51" s="28">
        <f t="shared" si="22"/>
        <v>1824</v>
      </c>
      <c r="K51" s="28">
        <f t="shared" si="19"/>
        <v>56454</v>
      </c>
      <c r="L51" s="28">
        <v>3846.68</v>
      </c>
      <c r="M51" s="28">
        <v>0</v>
      </c>
      <c r="N51" s="38"/>
      <c r="O51" s="28">
        <f>25</f>
        <v>25</v>
      </c>
      <c r="P51" s="38"/>
      <c r="Q51" s="44"/>
      <c r="R51" s="34">
        <f t="shared" si="20"/>
        <v>7417.68</v>
      </c>
      <c r="S51" s="28">
        <f t="shared" si="21"/>
        <v>52582.32</v>
      </c>
    </row>
    <row r="52" spans="1:19" ht="37.15" customHeight="1" thickBot="1" x14ac:dyDescent="0.45">
      <c r="A52" s="23">
        <v>34</v>
      </c>
      <c r="B52" s="30">
        <v>44564</v>
      </c>
      <c r="C52" s="53">
        <v>45297</v>
      </c>
      <c r="D52" s="30" t="s">
        <v>27</v>
      </c>
      <c r="E52" s="45" t="s">
        <v>107</v>
      </c>
      <c r="F52" s="45" t="s">
        <v>59</v>
      </c>
      <c r="G52" s="31" t="s">
        <v>30</v>
      </c>
      <c r="H52" s="28">
        <v>70000</v>
      </c>
      <c r="I52" s="28">
        <f t="shared" si="18"/>
        <v>2009</v>
      </c>
      <c r="J52" s="28">
        <f t="shared" si="22"/>
        <v>2128</v>
      </c>
      <c r="K52" s="28">
        <f t="shared" si="19"/>
        <v>65863</v>
      </c>
      <c r="L52" s="28">
        <v>5368.48</v>
      </c>
      <c r="M52" s="28">
        <v>0</v>
      </c>
      <c r="N52" s="38"/>
      <c r="O52" s="28">
        <v>25</v>
      </c>
      <c r="P52" s="38"/>
      <c r="Q52" s="44"/>
      <c r="R52" s="34">
        <f t="shared" si="20"/>
        <v>9530.48</v>
      </c>
      <c r="S52" s="28">
        <f t="shared" si="21"/>
        <v>60469.520000000004</v>
      </c>
    </row>
    <row r="53" spans="1:19" ht="37.15" customHeight="1" thickBot="1" x14ac:dyDescent="0.45">
      <c r="A53" s="23">
        <v>35</v>
      </c>
      <c r="B53" s="30">
        <v>44564</v>
      </c>
      <c r="C53" s="53">
        <v>45297</v>
      </c>
      <c r="D53" s="30" t="s">
        <v>27</v>
      </c>
      <c r="E53" s="45" t="s">
        <v>108</v>
      </c>
      <c r="F53" s="45" t="s">
        <v>105</v>
      </c>
      <c r="G53" s="31" t="s">
        <v>30</v>
      </c>
      <c r="H53" s="28">
        <v>50000</v>
      </c>
      <c r="I53" s="28">
        <f t="shared" si="18"/>
        <v>1435</v>
      </c>
      <c r="J53" s="28">
        <f t="shared" si="22"/>
        <v>1520</v>
      </c>
      <c r="K53" s="28">
        <f t="shared" si="19"/>
        <v>47045</v>
      </c>
      <c r="L53" s="28">
        <v>18.29</v>
      </c>
      <c r="M53" s="28">
        <v>5543.71</v>
      </c>
      <c r="N53" s="38"/>
      <c r="O53" s="28">
        <f>25</f>
        <v>25</v>
      </c>
      <c r="P53" s="38"/>
      <c r="Q53" s="44"/>
      <c r="R53" s="34">
        <f t="shared" si="20"/>
        <v>2998.29</v>
      </c>
      <c r="S53" s="28">
        <f t="shared" si="21"/>
        <v>47001.71</v>
      </c>
    </row>
    <row r="54" spans="1:19" ht="37.15" customHeight="1" thickBot="1" x14ac:dyDescent="0.45">
      <c r="A54" s="23">
        <v>36</v>
      </c>
      <c r="B54" s="30">
        <v>44566</v>
      </c>
      <c r="C54" s="53">
        <v>45301</v>
      </c>
      <c r="D54" s="30" t="s">
        <v>27</v>
      </c>
      <c r="E54" s="45" t="s">
        <v>109</v>
      </c>
      <c r="F54" s="45" t="s">
        <v>101</v>
      </c>
      <c r="G54" s="31" t="s">
        <v>30</v>
      </c>
      <c r="H54" s="28">
        <v>85000</v>
      </c>
      <c r="I54" s="28">
        <f t="shared" si="18"/>
        <v>2439.5</v>
      </c>
      <c r="J54" s="28">
        <f t="shared" si="22"/>
        <v>2584</v>
      </c>
      <c r="K54" s="28">
        <f t="shared" si="19"/>
        <v>79976.5</v>
      </c>
      <c r="L54" s="28">
        <v>8576.99</v>
      </c>
      <c r="M54" s="28"/>
      <c r="N54" s="38"/>
      <c r="O54" s="28">
        <v>25</v>
      </c>
      <c r="P54" s="38"/>
      <c r="Q54" s="44"/>
      <c r="R54" s="34">
        <f t="shared" si="20"/>
        <v>13625.49</v>
      </c>
      <c r="S54" s="28">
        <f t="shared" si="21"/>
        <v>71374.509999999995</v>
      </c>
    </row>
    <row r="55" spans="1:19" ht="37.15" customHeight="1" thickBot="1" x14ac:dyDescent="0.45">
      <c r="A55" s="23">
        <v>37</v>
      </c>
      <c r="B55" s="30">
        <v>44621</v>
      </c>
      <c r="C55" s="53">
        <v>45357</v>
      </c>
      <c r="D55" s="30" t="s">
        <v>38</v>
      </c>
      <c r="E55" s="54" t="s">
        <v>110</v>
      </c>
      <c r="F55" s="45" t="s">
        <v>111</v>
      </c>
      <c r="G55" s="31" t="s">
        <v>30</v>
      </c>
      <c r="H55" s="28">
        <v>60000</v>
      </c>
      <c r="I55" s="28">
        <f t="shared" si="18"/>
        <v>1722</v>
      </c>
      <c r="J55" s="28">
        <f t="shared" si="22"/>
        <v>1824</v>
      </c>
      <c r="K55" s="28">
        <f t="shared" si="19"/>
        <v>56454</v>
      </c>
      <c r="L55" s="28">
        <v>3846.68</v>
      </c>
      <c r="M55" s="28"/>
      <c r="N55" s="38"/>
      <c r="O55" s="28">
        <f>25</f>
        <v>25</v>
      </c>
      <c r="P55" s="38"/>
      <c r="Q55" s="44"/>
      <c r="R55" s="34">
        <f t="shared" si="20"/>
        <v>7417.68</v>
      </c>
      <c r="S55" s="28">
        <f t="shared" si="21"/>
        <v>52582.32</v>
      </c>
    </row>
    <row r="56" spans="1:19" ht="37.15" customHeight="1" thickBot="1" x14ac:dyDescent="0.45">
      <c r="A56" s="23">
        <v>38</v>
      </c>
      <c r="B56" s="30">
        <v>44936</v>
      </c>
      <c r="C56" s="53">
        <v>45301</v>
      </c>
      <c r="D56" s="30" t="s">
        <v>27</v>
      </c>
      <c r="E56" s="54" t="s">
        <v>112</v>
      </c>
      <c r="F56" s="45" t="s">
        <v>113</v>
      </c>
      <c r="G56" s="31" t="s">
        <v>30</v>
      </c>
      <c r="H56" s="28">
        <v>72000</v>
      </c>
      <c r="I56" s="28">
        <f t="shared" si="18"/>
        <v>2066.4</v>
      </c>
      <c r="J56" s="28">
        <f t="shared" si="22"/>
        <v>2188.8000000000002</v>
      </c>
      <c r="K56" s="28">
        <f t="shared" si="19"/>
        <v>67744.800000000003</v>
      </c>
      <c r="L56" s="28">
        <v>0</v>
      </c>
      <c r="M56" s="28">
        <v>24508.36</v>
      </c>
      <c r="N56" s="38"/>
      <c r="O56" s="28">
        <v>25</v>
      </c>
      <c r="P56" s="38"/>
      <c r="Q56" s="44"/>
      <c r="R56" s="34">
        <f t="shared" si="20"/>
        <v>4280.2000000000007</v>
      </c>
      <c r="S56" s="28">
        <f t="shared" si="21"/>
        <v>67719.8</v>
      </c>
    </row>
    <row r="57" spans="1:19" ht="40.15" customHeight="1" thickBot="1" x14ac:dyDescent="0.45">
      <c r="A57" s="23"/>
      <c r="B57" s="107" t="s">
        <v>51</v>
      </c>
      <c r="C57" s="108"/>
      <c r="D57" s="108"/>
      <c r="E57" s="108"/>
      <c r="F57" s="109"/>
      <c r="G57" s="55"/>
      <c r="H57" s="39">
        <f>H43+H44+H45+H47+H46+H48+H49+H50+H51+H52+H53+H54+H55+H56</f>
        <v>1239000</v>
      </c>
      <c r="I57" s="39">
        <f t="shared" ref="I57:S57" si="23">I43+I44+I45+I47+I46+I48+I49+I50+I51+I52+I53+I54+I55+I56</f>
        <v>35559.300000000003</v>
      </c>
      <c r="J57" s="39">
        <f t="shared" si="23"/>
        <v>36708.76</v>
      </c>
      <c r="K57" s="39">
        <f t="shared" si="23"/>
        <v>1166731.9400000002</v>
      </c>
      <c r="L57" s="39">
        <f t="shared" si="23"/>
        <v>129669.29999999997</v>
      </c>
      <c r="M57" s="39">
        <f t="shared" si="23"/>
        <v>30052.07</v>
      </c>
      <c r="N57" s="39">
        <f t="shared" si="23"/>
        <v>1715.46</v>
      </c>
      <c r="O57" s="39">
        <f t="shared" si="23"/>
        <v>350</v>
      </c>
      <c r="P57" s="39">
        <f t="shared" si="23"/>
        <v>3753.44</v>
      </c>
      <c r="Q57" s="39">
        <f t="shared" si="23"/>
        <v>0</v>
      </c>
      <c r="R57" s="39">
        <f t="shared" si="23"/>
        <v>207756.26</v>
      </c>
      <c r="S57" s="39">
        <f t="shared" si="23"/>
        <v>1031243.7399999999</v>
      </c>
    </row>
    <row r="58" spans="1:19" ht="48.6" customHeight="1" thickBot="1" x14ac:dyDescent="0.45">
      <c r="A58" s="23"/>
      <c r="B58" s="104" t="s">
        <v>114</v>
      </c>
      <c r="C58" s="105"/>
      <c r="D58" s="105"/>
      <c r="E58" s="106"/>
      <c r="F58" s="37"/>
      <c r="G58" s="55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38"/>
      <c r="S58" s="38"/>
    </row>
    <row r="59" spans="1:19" ht="40.15" customHeight="1" thickBot="1" x14ac:dyDescent="0.45">
      <c r="A59" s="23">
        <v>39</v>
      </c>
      <c r="B59" s="30">
        <v>44198</v>
      </c>
      <c r="C59" s="30">
        <v>45298</v>
      </c>
      <c r="D59" s="30" t="s">
        <v>27</v>
      </c>
      <c r="E59" s="45" t="s">
        <v>115</v>
      </c>
      <c r="F59" s="41" t="s">
        <v>116</v>
      </c>
      <c r="G59" s="57" t="s">
        <v>30</v>
      </c>
      <c r="H59" s="28">
        <v>150000</v>
      </c>
      <c r="I59" s="28">
        <f>H59*2.87%</f>
        <v>4305</v>
      </c>
      <c r="J59" s="34">
        <f>H59*3.04%</f>
        <v>4560</v>
      </c>
      <c r="K59" s="28">
        <f>H59-I59-J59</f>
        <v>141135</v>
      </c>
      <c r="L59" s="58">
        <v>23866.69</v>
      </c>
      <c r="M59" s="28"/>
      <c r="N59" s="28"/>
      <c r="O59" s="28">
        <v>25</v>
      </c>
      <c r="P59" s="28"/>
      <c r="Q59" s="34">
        <v>0</v>
      </c>
      <c r="R59" s="34">
        <f>I59+J59+N59+O59+P59+L59-Q59</f>
        <v>32756.69</v>
      </c>
      <c r="S59" s="28">
        <f t="shared" ref="S59" si="24">H59-R59</f>
        <v>117243.31</v>
      </c>
    </row>
    <row r="60" spans="1:19" ht="40.15" customHeight="1" thickBot="1" x14ac:dyDescent="0.45">
      <c r="A60" s="23">
        <v>40</v>
      </c>
      <c r="B60" s="30">
        <v>44199</v>
      </c>
      <c r="C60" s="30">
        <v>45298</v>
      </c>
      <c r="D60" s="30" t="s">
        <v>27</v>
      </c>
      <c r="E60" s="45" t="s">
        <v>117</v>
      </c>
      <c r="F60" s="45" t="s">
        <v>118</v>
      </c>
      <c r="G60" s="57" t="s">
        <v>30</v>
      </c>
      <c r="H60" s="28">
        <v>80000</v>
      </c>
      <c r="I60" s="28">
        <f>H60*2.87%</f>
        <v>2296</v>
      </c>
      <c r="J60" s="34">
        <f>H60*3.04%</f>
        <v>2432</v>
      </c>
      <c r="K60" s="28">
        <f>H60-I60-J60</f>
        <v>75272</v>
      </c>
      <c r="L60" s="28">
        <v>7400.87</v>
      </c>
      <c r="M60" s="28">
        <v>0</v>
      </c>
      <c r="N60" s="28">
        <v>0</v>
      </c>
      <c r="O60" s="28">
        <v>25</v>
      </c>
      <c r="P60" s="28">
        <v>3753.44</v>
      </c>
      <c r="Q60" s="34"/>
      <c r="R60" s="34">
        <f>I60+J60+L60+N60+O60+P60</f>
        <v>15907.31</v>
      </c>
      <c r="S60" s="28">
        <f>H60-R60</f>
        <v>64092.69</v>
      </c>
    </row>
    <row r="61" spans="1:19" ht="40.15" customHeight="1" thickBot="1" x14ac:dyDescent="0.45">
      <c r="A61" s="23">
        <v>41</v>
      </c>
      <c r="B61" s="30" t="s">
        <v>72</v>
      </c>
      <c r="C61" s="30">
        <v>45298</v>
      </c>
      <c r="D61" s="30" t="s">
        <v>27</v>
      </c>
      <c r="E61" s="45" t="s">
        <v>119</v>
      </c>
      <c r="F61" s="45" t="s">
        <v>118</v>
      </c>
      <c r="G61" s="57" t="s">
        <v>30</v>
      </c>
      <c r="H61" s="28">
        <v>95000</v>
      </c>
      <c r="I61" s="28">
        <f>H61*2.87%</f>
        <v>2726.5</v>
      </c>
      <c r="J61" s="34">
        <f>H61*3.04%</f>
        <v>2888</v>
      </c>
      <c r="K61" s="28">
        <f>H61-I61-J61</f>
        <v>89385.5</v>
      </c>
      <c r="L61" s="28">
        <v>10534.88</v>
      </c>
      <c r="M61" s="28"/>
      <c r="N61" s="28">
        <v>1715.46</v>
      </c>
      <c r="O61" s="28">
        <v>25</v>
      </c>
      <c r="P61" s="28">
        <v>3753.44</v>
      </c>
      <c r="Q61" s="34"/>
      <c r="R61" s="34">
        <f>I61+J61+L61+N61+O61+P61</f>
        <v>21643.279999999999</v>
      </c>
      <c r="S61" s="28">
        <f>H61-R61</f>
        <v>73356.72</v>
      </c>
    </row>
    <row r="62" spans="1:19" ht="48.6" customHeight="1" thickBot="1" x14ac:dyDescent="0.45">
      <c r="A62" s="23"/>
      <c r="B62" s="107" t="s">
        <v>51</v>
      </c>
      <c r="C62" s="108"/>
      <c r="D62" s="108"/>
      <c r="E62" s="108"/>
      <c r="F62" s="109"/>
      <c r="G62" s="59"/>
      <c r="H62" s="39">
        <f>H59+H60+H61</f>
        <v>325000</v>
      </c>
      <c r="I62" s="39">
        <f t="shared" ref="I62:S62" si="25">I59+I60+I61</f>
        <v>9327.5</v>
      </c>
      <c r="J62" s="39">
        <f t="shared" si="25"/>
        <v>9880</v>
      </c>
      <c r="K62" s="39">
        <f t="shared" si="25"/>
        <v>305792.5</v>
      </c>
      <c r="L62" s="39">
        <f t="shared" si="25"/>
        <v>41802.439999999995</v>
      </c>
      <c r="M62" s="39">
        <f t="shared" si="25"/>
        <v>0</v>
      </c>
      <c r="N62" s="39">
        <f t="shared" si="25"/>
        <v>1715.46</v>
      </c>
      <c r="O62" s="39">
        <f t="shared" si="25"/>
        <v>75</v>
      </c>
      <c r="P62" s="39">
        <f t="shared" si="25"/>
        <v>7506.88</v>
      </c>
      <c r="Q62" s="39">
        <f t="shared" si="25"/>
        <v>0</v>
      </c>
      <c r="R62" s="39">
        <f t="shared" si="25"/>
        <v>70307.28</v>
      </c>
      <c r="S62" s="39">
        <f t="shared" si="25"/>
        <v>254692.72</v>
      </c>
    </row>
    <row r="63" spans="1:19" ht="48.6" customHeight="1" thickBot="1" x14ac:dyDescent="0.45">
      <c r="A63" s="60"/>
      <c r="B63" s="104" t="s">
        <v>120</v>
      </c>
      <c r="C63" s="105"/>
      <c r="D63" s="105"/>
      <c r="E63" s="105"/>
      <c r="F63" s="37"/>
      <c r="G63" s="61"/>
      <c r="H63" s="38"/>
      <c r="I63" s="38"/>
      <c r="J63" s="38"/>
      <c r="K63" s="38"/>
      <c r="L63" s="38"/>
      <c r="M63" s="38"/>
      <c r="N63" s="38"/>
      <c r="O63" s="38"/>
      <c r="P63" s="38"/>
      <c r="Q63" s="44"/>
      <c r="R63" s="44"/>
      <c r="S63" s="38"/>
    </row>
    <row r="64" spans="1:19" ht="36.6" customHeight="1" thickBot="1" x14ac:dyDescent="0.45">
      <c r="A64" s="60">
        <v>42</v>
      </c>
      <c r="B64" s="35" t="s">
        <v>121</v>
      </c>
      <c r="C64" s="35">
        <v>45298</v>
      </c>
      <c r="D64" s="30" t="s">
        <v>38</v>
      </c>
      <c r="E64" s="45" t="s">
        <v>122</v>
      </c>
      <c r="F64" s="41" t="s">
        <v>123</v>
      </c>
      <c r="G64" s="62" t="s">
        <v>30</v>
      </c>
      <c r="H64" s="28">
        <v>95000</v>
      </c>
      <c r="I64" s="28">
        <f>H64*2.87%</f>
        <v>2726.5</v>
      </c>
      <c r="J64" s="28">
        <f>H64*3.04%</f>
        <v>2888</v>
      </c>
      <c r="K64" s="28">
        <v>89385.5</v>
      </c>
      <c r="L64" s="28">
        <v>10929.24</v>
      </c>
      <c r="M64" s="28"/>
      <c r="N64" s="28"/>
      <c r="O64" s="28">
        <v>25</v>
      </c>
      <c r="P64" s="28"/>
      <c r="Q64" s="28"/>
      <c r="R64" s="28">
        <f>I64+J64+L64+N64+O64+P64</f>
        <v>16568.739999999998</v>
      </c>
      <c r="S64" s="28">
        <f>H64-R64</f>
        <v>78431.260000000009</v>
      </c>
    </row>
    <row r="65" spans="1:19" ht="36.6" customHeight="1" thickBot="1" x14ac:dyDescent="0.45">
      <c r="A65" s="60"/>
      <c r="B65" s="107" t="s">
        <v>41</v>
      </c>
      <c r="C65" s="108"/>
      <c r="D65" s="108"/>
      <c r="E65" s="108"/>
      <c r="F65" s="109"/>
      <c r="G65" s="61"/>
      <c r="H65" s="39">
        <f>H64</f>
        <v>95000</v>
      </c>
      <c r="I65" s="39">
        <f>I64</f>
        <v>2726.5</v>
      </c>
      <c r="J65" s="39">
        <f t="shared" ref="J65:Q65" si="26">J64</f>
        <v>2888</v>
      </c>
      <c r="K65" s="39">
        <f t="shared" si="26"/>
        <v>89385.5</v>
      </c>
      <c r="L65" s="39">
        <f>L64</f>
        <v>10929.24</v>
      </c>
      <c r="M65" s="39"/>
      <c r="N65" s="39">
        <f t="shared" si="26"/>
        <v>0</v>
      </c>
      <c r="O65" s="39">
        <f t="shared" si="26"/>
        <v>25</v>
      </c>
      <c r="P65" s="39">
        <f t="shared" si="26"/>
        <v>0</v>
      </c>
      <c r="Q65" s="39">
        <f t="shared" si="26"/>
        <v>0</v>
      </c>
      <c r="R65" s="39">
        <f>R64</f>
        <v>16568.739999999998</v>
      </c>
      <c r="S65" s="39">
        <f>S64</f>
        <v>78431.260000000009</v>
      </c>
    </row>
    <row r="66" spans="1:19" s="64" customFormat="1" ht="48.6" customHeight="1" thickBot="1" x14ac:dyDescent="0.45">
      <c r="A66" s="63"/>
      <c r="B66" s="104" t="s">
        <v>124</v>
      </c>
      <c r="C66" s="105"/>
      <c r="D66" s="105"/>
      <c r="E66" s="106"/>
      <c r="G66" s="65"/>
      <c r="H66" s="65"/>
      <c r="I66" s="65"/>
      <c r="J66" s="65"/>
      <c r="K66" s="65"/>
      <c r="L66" s="65"/>
      <c r="M66" s="66"/>
      <c r="N66" s="65"/>
      <c r="O66" s="65"/>
      <c r="P66" s="65"/>
      <c r="Q66" s="65"/>
      <c r="R66" s="65"/>
      <c r="S66" s="67"/>
    </row>
    <row r="67" spans="1:19" s="64" customFormat="1" ht="37.15" customHeight="1" thickBot="1" x14ac:dyDescent="0.45">
      <c r="A67" s="23">
        <v>43</v>
      </c>
      <c r="B67" s="35">
        <v>44198</v>
      </c>
      <c r="C67" s="35">
        <v>45298</v>
      </c>
      <c r="D67" s="30" t="s">
        <v>38</v>
      </c>
      <c r="E67" s="45" t="s">
        <v>125</v>
      </c>
      <c r="F67" s="41" t="s">
        <v>126</v>
      </c>
      <c r="G67" s="62" t="s">
        <v>30</v>
      </c>
      <c r="H67" s="28">
        <v>135000</v>
      </c>
      <c r="I67" s="28">
        <f>H67*2.87%</f>
        <v>3874.5</v>
      </c>
      <c r="J67" s="34">
        <f>H67*3.04%</f>
        <v>4104</v>
      </c>
      <c r="K67" s="28">
        <f>H67-I67-J67</f>
        <v>127021.5</v>
      </c>
      <c r="L67" s="58">
        <v>20338.310000000001</v>
      </c>
      <c r="M67" s="28"/>
      <c r="N67" s="68"/>
      <c r="O67" s="28">
        <v>25</v>
      </c>
      <c r="P67" s="28">
        <v>12370.86</v>
      </c>
      <c r="Q67" s="34">
        <v>0</v>
      </c>
      <c r="R67" s="34">
        <f>I67+J67+L67+N67+O67+P67-Q67</f>
        <v>40712.67</v>
      </c>
      <c r="S67" s="28">
        <f>H67-R67</f>
        <v>94287.33</v>
      </c>
    </row>
    <row r="68" spans="1:19" s="66" customFormat="1" ht="37.15" customHeight="1" thickBot="1" x14ac:dyDescent="0.45">
      <c r="A68" s="23">
        <v>44</v>
      </c>
      <c r="B68" s="35">
        <v>44198</v>
      </c>
      <c r="C68" s="35">
        <v>45298</v>
      </c>
      <c r="D68" s="30" t="s">
        <v>27</v>
      </c>
      <c r="E68" s="45" t="s">
        <v>127</v>
      </c>
      <c r="F68" s="41" t="s">
        <v>105</v>
      </c>
      <c r="G68" s="62" t="s">
        <v>30</v>
      </c>
      <c r="H68" s="28">
        <v>60000</v>
      </c>
      <c r="I68" s="28">
        <f>H68*2.87%</f>
        <v>1722</v>
      </c>
      <c r="J68" s="34">
        <f>H68*3.04%</f>
        <v>1824</v>
      </c>
      <c r="K68" s="28">
        <f>H68-I68-J68</f>
        <v>56454</v>
      </c>
      <c r="L68" s="58">
        <v>3486.68</v>
      </c>
      <c r="M68" s="69">
        <v>0</v>
      </c>
      <c r="N68" s="68"/>
      <c r="O68" s="28">
        <v>25</v>
      </c>
      <c r="P68" s="28"/>
      <c r="Q68" s="34"/>
      <c r="R68" s="34">
        <f>I68+J68+L68+N68+O68+P68</f>
        <v>7057.68</v>
      </c>
      <c r="S68" s="28">
        <f>H68-R68</f>
        <v>52942.32</v>
      </c>
    </row>
    <row r="69" spans="1:19" s="66" customFormat="1" ht="48.6" customHeight="1" thickBot="1" x14ac:dyDescent="0.45">
      <c r="A69" s="64"/>
      <c r="B69" s="107" t="s">
        <v>41</v>
      </c>
      <c r="C69" s="108"/>
      <c r="D69" s="108"/>
      <c r="E69" s="108"/>
      <c r="F69" s="109"/>
      <c r="G69" s="70"/>
      <c r="H69" s="39">
        <f>H67+H68</f>
        <v>195000</v>
      </c>
      <c r="I69" s="39">
        <f t="shared" ref="I69:S69" si="27">I67+I68</f>
        <v>5596.5</v>
      </c>
      <c r="J69" s="39">
        <f t="shared" si="27"/>
        <v>5928</v>
      </c>
      <c r="K69" s="39">
        <f t="shared" si="27"/>
        <v>183475.5</v>
      </c>
      <c r="L69" s="39">
        <f t="shared" si="27"/>
        <v>23824.99</v>
      </c>
      <c r="M69" s="39">
        <f t="shared" si="27"/>
        <v>0</v>
      </c>
      <c r="N69" s="39">
        <f t="shared" si="27"/>
        <v>0</v>
      </c>
      <c r="O69" s="39">
        <f t="shared" si="27"/>
        <v>50</v>
      </c>
      <c r="P69" s="39">
        <f t="shared" si="27"/>
        <v>12370.86</v>
      </c>
      <c r="Q69" s="39">
        <f t="shared" si="27"/>
        <v>0</v>
      </c>
      <c r="R69" s="39">
        <f t="shared" si="27"/>
        <v>47770.35</v>
      </c>
      <c r="S69" s="39">
        <f t="shared" si="27"/>
        <v>147229.65</v>
      </c>
    </row>
    <row r="70" spans="1:19" ht="48.6" customHeight="1" thickBot="1" x14ac:dyDescent="0.45">
      <c r="A70" s="23"/>
      <c r="B70" s="105" t="s">
        <v>128</v>
      </c>
      <c r="C70" s="105"/>
      <c r="D70" s="105"/>
      <c r="E70" s="105"/>
      <c r="F70" s="71"/>
      <c r="G70" s="59"/>
      <c r="H70" s="28"/>
      <c r="I70" s="28"/>
      <c r="J70" s="28"/>
      <c r="K70" s="28"/>
      <c r="L70" s="28"/>
      <c r="M70" s="28"/>
      <c r="N70" s="28"/>
      <c r="O70" s="28"/>
      <c r="P70" s="28"/>
      <c r="Q70" s="34"/>
      <c r="R70" s="34"/>
      <c r="S70" s="28"/>
    </row>
    <row r="71" spans="1:19" ht="35.450000000000003" customHeight="1" thickBot="1" x14ac:dyDescent="0.45">
      <c r="A71" s="23">
        <v>45</v>
      </c>
      <c r="B71" s="30">
        <v>44534</v>
      </c>
      <c r="C71" s="30">
        <v>45633</v>
      </c>
      <c r="D71" s="30" t="s">
        <v>38</v>
      </c>
      <c r="E71" s="45" t="s">
        <v>129</v>
      </c>
      <c r="F71" s="45" t="s">
        <v>130</v>
      </c>
      <c r="G71" s="53" t="s">
        <v>30</v>
      </c>
      <c r="H71" s="28">
        <v>140000</v>
      </c>
      <c r="I71" s="28">
        <f>H71*2.87%</f>
        <v>4018</v>
      </c>
      <c r="J71" s="28">
        <f>H71*3.04%</f>
        <v>4256</v>
      </c>
      <c r="K71" s="28">
        <f>H71-I71-J71</f>
        <v>131726</v>
      </c>
      <c r="L71" s="28">
        <v>21514.37</v>
      </c>
      <c r="M71" s="28"/>
      <c r="N71" s="28">
        <v>0</v>
      </c>
      <c r="O71" s="28">
        <v>25</v>
      </c>
      <c r="P71" s="38"/>
      <c r="Q71" s="34">
        <v>0</v>
      </c>
      <c r="R71" s="34">
        <f>I71+J71+L71+N71+O71+P71-Q71</f>
        <v>29813.37</v>
      </c>
      <c r="S71" s="28">
        <f>H71-R71</f>
        <v>110186.63</v>
      </c>
    </row>
    <row r="72" spans="1:19" ht="36.6" customHeight="1" thickBot="1" x14ac:dyDescent="0.45">
      <c r="A72" s="23">
        <v>46</v>
      </c>
      <c r="B72" s="30" t="s">
        <v>131</v>
      </c>
      <c r="C72" s="30" t="s">
        <v>132</v>
      </c>
      <c r="D72" s="30" t="s">
        <v>38</v>
      </c>
      <c r="E72" s="45" t="s">
        <v>133</v>
      </c>
      <c r="F72" s="45" t="s">
        <v>134</v>
      </c>
      <c r="G72" s="53" t="s">
        <v>30</v>
      </c>
      <c r="H72" s="28">
        <v>90000</v>
      </c>
      <c r="I72" s="28">
        <f>H72*2.87%</f>
        <v>2583</v>
      </c>
      <c r="J72" s="28">
        <f>H72*3.04%</f>
        <v>2736</v>
      </c>
      <c r="K72" s="28">
        <f>H72-I72-J72</f>
        <v>84681</v>
      </c>
      <c r="L72" s="28">
        <v>8964.39</v>
      </c>
      <c r="M72" s="28"/>
      <c r="N72" s="28">
        <f>1715.45*2</f>
        <v>3430.9</v>
      </c>
      <c r="O72" s="28">
        <v>25</v>
      </c>
      <c r="P72" s="38"/>
      <c r="Q72" s="44"/>
      <c r="R72" s="34">
        <f>I72+J72+L72+N72+O72+P72</f>
        <v>17739.29</v>
      </c>
      <c r="S72" s="28">
        <f>H72-R72</f>
        <v>72260.709999999992</v>
      </c>
    </row>
    <row r="73" spans="1:19" ht="36.6" customHeight="1" thickBot="1" x14ac:dyDescent="0.45">
      <c r="A73" s="23">
        <v>47</v>
      </c>
      <c r="B73" s="30">
        <v>44564</v>
      </c>
      <c r="C73" s="30">
        <v>45297</v>
      </c>
      <c r="D73" s="30" t="s">
        <v>38</v>
      </c>
      <c r="E73" s="45" t="s">
        <v>135</v>
      </c>
      <c r="F73" s="45" t="s">
        <v>136</v>
      </c>
      <c r="G73" s="53" t="s">
        <v>30</v>
      </c>
      <c r="H73" s="28">
        <v>50000</v>
      </c>
      <c r="I73" s="28">
        <f>H73*2.87%</f>
        <v>1435</v>
      </c>
      <c r="J73" s="28">
        <f>H73*3.04%</f>
        <v>1520</v>
      </c>
      <c r="K73" s="28">
        <f>H73-I73-J73</f>
        <v>47045</v>
      </c>
      <c r="L73" s="28">
        <v>0</v>
      </c>
      <c r="M73" s="28">
        <v>6427.45</v>
      </c>
      <c r="N73" s="28">
        <v>0</v>
      </c>
      <c r="O73" s="28">
        <v>25</v>
      </c>
      <c r="P73" s="38"/>
      <c r="Q73" s="44"/>
      <c r="R73" s="34">
        <f>I73+J73+L73+N73+O73+P73</f>
        <v>2980</v>
      </c>
      <c r="S73" s="28">
        <f>H73-R73</f>
        <v>47020</v>
      </c>
    </row>
    <row r="74" spans="1:19" ht="36.6" customHeight="1" thickBot="1" x14ac:dyDescent="0.45">
      <c r="A74" s="23">
        <v>48</v>
      </c>
      <c r="B74" s="30">
        <v>44565</v>
      </c>
      <c r="C74" s="30">
        <v>45300</v>
      </c>
      <c r="D74" s="30" t="s">
        <v>38</v>
      </c>
      <c r="E74" s="45" t="s">
        <v>137</v>
      </c>
      <c r="F74" s="45" t="s">
        <v>138</v>
      </c>
      <c r="G74" s="53" t="s">
        <v>30</v>
      </c>
      <c r="H74" s="28">
        <v>75000</v>
      </c>
      <c r="I74" s="28">
        <f>H74*2.87%</f>
        <v>2152.5</v>
      </c>
      <c r="J74" s="28">
        <f>H74*3.04%</f>
        <v>2280</v>
      </c>
      <c r="K74" s="28">
        <f>H74-I74-J74</f>
        <v>70567.5</v>
      </c>
      <c r="L74" s="28">
        <v>6309.38</v>
      </c>
      <c r="M74" s="28">
        <v>0</v>
      </c>
      <c r="N74" s="28">
        <v>0</v>
      </c>
      <c r="O74" s="28">
        <v>25</v>
      </c>
      <c r="P74" s="38"/>
      <c r="Q74" s="44"/>
      <c r="R74" s="34">
        <f>I74+J74+L74+N74+O74+P74</f>
        <v>10766.880000000001</v>
      </c>
      <c r="S74" s="28">
        <f>H74-R74</f>
        <v>64233.119999999995</v>
      </c>
    </row>
    <row r="75" spans="1:19" ht="48.6" customHeight="1" thickBot="1" x14ac:dyDescent="0.45">
      <c r="A75" s="71"/>
      <c r="B75" s="107" t="s">
        <v>51</v>
      </c>
      <c r="C75" s="108"/>
      <c r="D75" s="108"/>
      <c r="E75" s="108"/>
      <c r="F75" s="109"/>
      <c r="G75" s="36"/>
      <c r="H75" s="39">
        <f>H71+H72+H73+H74</f>
        <v>355000</v>
      </c>
      <c r="I75" s="39">
        <f t="shared" ref="I75:S75" si="28">I71+I72+I73+I74</f>
        <v>10188.5</v>
      </c>
      <c r="J75" s="39">
        <f t="shared" si="28"/>
        <v>10792</v>
      </c>
      <c r="K75" s="39">
        <f t="shared" si="28"/>
        <v>334019.5</v>
      </c>
      <c r="L75" s="39">
        <f t="shared" si="28"/>
        <v>36788.14</v>
      </c>
      <c r="M75" s="39">
        <f t="shared" si="28"/>
        <v>6427.45</v>
      </c>
      <c r="N75" s="39">
        <f t="shared" si="28"/>
        <v>3430.9</v>
      </c>
      <c r="O75" s="39">
        <f t="shared" si="28"/>
        <v>100</v>
      </c>
      <c r="P75" s="39">
        <f t="shared" si="28"/>
        <v>0</v>
      </c>
      <c r="Q75" s="39">
        <f t="shared" si="28"/>
        <v>0</v>
      </c>
      <c r="R75" s="39">
        <f t="shared" si="28"/>
        <v>61299.540000000008</v>
      </c>
      <c r="S75" s="39">
        <f t="shared" si="28"/>
        <v>293700.45999999996</v>
      </c>
    </row>
    <row r="76" spans="1:19" ht="48.6" customHeight="1" thickBot="1" x14ac:dyDescent="0.45">
      <c r="A76" s="71"/>
      <c r="B76" s="104" t="s">
        <v>139</v>
      </c>
      <c r="C76" s="119"/>
      <c r="D76" s="105"/>
      <c r="E76" s="106"/>
      <c r="F76" s="71"/>
      <c r="G76" s="3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38"/>
    </row>
    <row r="77" spans="1:19" ht="48" customHeight="1" thickBot="1" x14ac:dyDescent="0.45">
      <c r="A77" s="23">
        <v>49</v>
      </c>
      <c r="B77" s="35" t="s">
        <v>53</v>
      </c>
      <c r="C77" s="30">
        <v>45633</v>
      </c>
      <c r="D77" s="53" t="s">
        <v>27</v>
      </c>
      <c r="E77" s="45" t="s">
        <v>140</v>
      </c>
      <c r="F77" s="72" t="s">
        <v>141</v>
      </c>
      <c r="G77" s="53" t="s">
        <v>30</v>
      </c>
      <c r="H77" s="28">
        <v>245000</v>
      </c>
      <c r="I77" s="28">
        <f>H77*2.87%</f>
        <v>7031.5</v>
      </c>
      <c r="J77" s="28">
        <f>193525*3.04%</f>
        <v>5883.16</v>
      </c>
      <c r="K77" s="28">
        <f>H77-I77-J77</f>
        <v>232085.34</v>
      </c>
      <c r="L77" s="28">
        <v>46604.2</v>
      </c>
      <c r="M77" s="58"/>
      <c r="N77" s="38"/>
      <c r="O77" s="28">
        <v>25</v>
      </c>
      <c r="P77" s="56"/>
      <c r="Q77" s="38"/>
      <c r="R77" s="34">
        <f>I77+J77+L77+N77+O77+P77</f>
        <v>59543.86</v>
      </c>
      <c r="S77" s="28">
        <f>H77-R77</f>
        <v>185456.14</v>
      </c>
    </row>
    <row r="78" spans="1:19" ht="48.6" customHeight="1" thickBot="1" x14ac:dyDescent="0.45">
      <c r="A78" s="23">
        <v>50</v>
      </c>
      <c r="B78" s="35">
        <v>44936</v>
      </c>
      <c r="C78" s="30">
        <v>45300</v>
      </c>
      <c r="D78" s="53" t="s">
        <v>27</v>
      </c>
      <c r="E78" s="45" t="s">
        <v>142</v>
      </c>
      <c r="F78" s="72" t="s">
        <v>143</v>
      </c>
      <c r="G78" s="53" t="s">
        <v>30</v>
      </c>
      <c r="H78" s="28">
        <v>80000</v>
      </c>
      <c r="I78" s="28">
        <f>H78*2.87%</f>
        <v>2296</v>
      </c>
      <c r="J78" s="28">
        <f>H78*3.04%</f>
        <v>2432</v>
      </c>
      <c r="K78" s="28">
        <f t="shared" ref="K78:K81" si="29">H78-I78-J78</f>
        <v>75272</v>
      </c>
      <c r="L78" s="28">
        <v>0</v>
      </c>
      <c r="M78" s="58">
        <v>27202.82</v>
      </c>
      <c r="N78" s="38"/>
      <c r="O78" s="28">
        <v>25</v>
      </c>
      <c r="P78" s="56"/>
      <c r="Q78" s="38"/>
      <c r="R78" s="34">
        <f>I78+J78+L78+N78+O78+P78</f>
        <v>4753</v>
      </c>
      <c r="S78" s="28">
        <f>H78-R78</f>
        <v>75247</v>
      </c>
    </row>
    <row r="79" spans="1:19" ht="48.6" customHeight="1" thickBot="1" x14ac:dyDescent="0.45">
      <c r="A79" s="23">
        <v>51</v>
      </c>
      <c r="B79" s="35">
        <v>44572</v>
      </c>
      <c r="C79" s="30">
        <v>45633</v>
      </c>
      <c r="D79" s="53" t="s">
        <v>27</v>
      </c>
      <c r="E79" s="45" t="s">
        <v>144</v>
      </c>
      <c r="F79" s="72" t="s">
        <v>145</v>
      </c>
      <c r="G79" s="53" t="s">
        <v>30</v>
      </c>
      <c r="H79" s="28">
        <v>105000</v>
      </c>
      <c r="I79" s="28">
        <f t="shared" ref="I79:I81" si="30">H79*2.87%</f>
        <v>3013.5</v>
      </c>
      <c r="J79" s="28">
        <f t="shared" ref="J79:J81" si="31">H79*3.04%</f>
        <v>3192</v>
      </c>
      <c r="K79" s="28">
        <f t="shared" si="29"/>
        <v>98794.5</v>
      </c>
      <c r="L79" s="28">
        <v>13281.49</v>
      </c>
      <c r="M79" s="58"/>
      <c r="N79" s="38"/>
      <c r="O79" s="28">
        <v>25</v>
      </c>
      <c r="P79" s="56"/>
      <c r="Q79" s="38"/>
      <c r="R79" s="34">
        <f t="shared" ref="R79:R81" si="32">I79+J79+L79+N79+O79+P79</f>
        <v>19511.989999999998</v>
      </c>
      <c r="S79" s="28">
        <f t="shared" ref="S79:S81" si="33">H79-R79</f>
        <v>85488.010000000009</v>
      </c>
    </row>
    <row r="80" spans="1:19" ht="48" customHeight="1" thickBot="1" x14ac:dyDescent="0.45">
      <c r="A80" s="23">
        <v>52</v>
      </c>
      <c r="B80" s="35">
        <v>44572</v>
      </c>
      <c r="C80" s="30">
        <v>45633</v>
      </c>
      <c r="D80" s="53" t="s">
        <v>27</v>
      </c>
      <c r="E80" s="45" t="s">
        <v>146</v>
      </c>
      <c r="F80" s="72" t="s">
        <v>147</v>
      </c>
      <c r="G80" s="53" t="s">
        <v>30</v>
      </c>
      <c r="H80" s="28">
        <v>70000</v>
      </c>
      <c r="I80" s="28">
        <f t="shared" si="30"/>
        <v>2009</v>
      </c>
      <c r="J80" s="28">
        <f t="shared" si="31"/>
        <v>2128</v>
      </c>
      <c r="K80" s="28">
        <f t="shared" si="29"/>
        <v>65863</v>
      </c>
      <c r="L80" s="28">
        <v>5368.48</v>
      </c>
      <c r="M80" s="58">
        <v>0</v>
      </c>
      <c r="N80" s="38"/>
      <c r="O80" s="28">
        <v>25</v>
      </c>
      <c r="P80" s="56"/>
      <c r="Q80" s="38"/>
      <c r="R80" s="34">
        <f t="shared" si="32"/>
        <v>9530.48</v>
      </c>
      <c r="S80" s="28">
        <f t="shared" si="33"/>
        <v>60469.520000000004</v>
      </c>
    </row>
    <row r="81" spans="1:19" ht="48.6" customHeight="1" thickBot="1" x14ac:dyDescent="0.45">
      <c r="A81" s="23">
        <v>53</v>
      </c>
      <c r="B81" s="35">
        <v>44958</v>
      </c>
      <c r="C81" s="30">
        <v>45633</v>
      </c>
      <c r="D81" s="53" t="s">
        <v>38</v>
      </c>
      <c r="E81" s="45" t="s">
        <v>148</v>
      </c>
      <c r="F81" s="72" t="s">
        <v>149</v>
      </c>
      <c r="G81" s="53" t="s">
        <v>30</v>
      </c>
      <c r="H81" s="28">
        <v>95000</v>
      </c>
      <c r="I81" s="28">
        <f t="shared" si="30"/>
        <v>2726.5</v>
      </c>
      <c r="J81" s="28">
        <f t="shared" si="31"/>
        <v>2888</v>
      </c>
      <c r="K81" s="28">
        <f t="shared" si="29"/>
        <v>89385.5</v>
      </c>
      <c r="L81" s="28">
        <v>10929.24</v>
      </c>
      <c r="M81" s="58"/>
      <c r="N81" s="38"/>
      <c r="O81" s="28">
        <v>25</v>
      </c>
      <c r="P81" s="58">
        <v>0</v>
      </c>
      <c r="Q81" s="38"/>
      <c r="R81" s="34">
        <f t="shared" si="32"/>
        <v>16568.739999999998</v>
      </c>
      <c r="S81" s="28">
        <f t="shared" si="33"/>
        <v>78431.260000000009</v>
      </c>
    </row>
    <row r="82" spans="1:19" ht="48.6" customHeight="1" thickBot="1" x14ac:dyDescent="0.45">
      <c r="A82" s="23"/>
      <c r="B82" s="107" t="s">
        <v>51</v>
      </c>
      <c r="C82" s="108"/>
      <c r="D82" s="108"/>
      <c r="E82" s="108"/>
      <c r="F82" s="109"/>
      <c r="G82" s="38"/>
      <c r="H82" s="39">
        <f>H77+H78+H79+H80+H81</f>
        <v>595000</v>
      </c>
      <c r="I82" s="39">
        <f t="shared" ref="I82:K82" si="34">I77+I78+I79+I80+I81</f>
        <v>17076.5</v>
      </c>
      <c r="J82" s="39">
        <f t="shared" si="34"/>
        <v>16523.16</v>
      </c>
      <c r="K82" s="39">
        <f t="shared" si="34"/>
        <v>561400.34</v>
      </c>
      <c r="L82" s="39">
        <f>L77+L78+L79+L80+L81</f>
        <v>76183.41</v>
      </c>
      <c r="M82" s="39">
        <f t="shared" ref="M82:S82" si="35">M77+M78+M79+M80+M81</f>
        <v>27202.82</v>
      </c>
      <c r="N82" s="39">
        <f t="shared" si="35"/>
        <v>0</v>
      </c>
      <c r="O82" s="39">
        <f t="shared" si="35"/>
        <v>125</v>
      </c>
      <c r="P82" s="39">
        <f t="shared" si="35"/>
        <v>0</v>
      </c>
      <c r="Q82" s="39">
        <f t="shared" si="35"/>
        <v>0</v>
      </c>
      <c r="R82" s="39">
        <f t="shared" si="35"/>
        <v>109908.07</v>
      </c>
      <c r="S82" s="39">
        <f t="shared" si="35"/>
        <v>485091.93000000005</v>
      </c>
    </row>
    <row r="83" spans="1:19" ht="48.6" customHeight="1" thickBot="1" x14ac:dyDescent="0.45">
      <c r="A83" s="23"/>
      <c r="B83" s="104" t="s">
        <v>150</v>
      </c>
      <c r="C83" s="105"/>
      <c r="D83" s="105"/>
      <c r="E83" s="105"/>
      <c r="F83" s="37"/>
      <c r="G83" s="3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38"/>
    </row>
    <row r="84" spans="1:19" ht="36.6" customHeight="1" thickBot="1" x14ac:dyDescent="0.45">
      <c r="A84" s="23">
        <v>54</v>
      </c>
      <c r="B84" s="35">
        <v>43840</v>
      </c>
      <c r="C84" s="35">
        <v>45298</v>
      </c>
      <c r="D84" s="30" t="s">
        <v>38</v>
      </c>
      <c r="E84" s="45" t="s">
        <v>151</v>
      </c>
      <c r="F84" s="45" t="s">
        <v>152</v>
      </c>
      <c r="G84" s="53" t="s">
        <v>30</v>
      </c>
      <c r="H84" s="28">
        <v>250000</v>
      </c>
      <c r="I84" s="58">
        <f t="shared" ref="I84:I94" si="36">H84*2.87%</f>
        <v>7175</v>
      </c>
      <c r="J84" s="28">
        <f>193525*3.04%</f>
        <v>5883.16</v>
      </c>
      <c r="K84" s="58">
        <f t="shared" ref="K84:K94" si="37">H84-I84-J84</f>
        <v>236941.84</v>
      </c>
      <c r="L84" s="34">
        <v>47473.4</v>
      </c>
      <c r="M84" s="28"/>
      <c r="N84" s="28">
        <v>1715.46</v>
      </c>
      <c r="O84" s="28">
        <v>25</v>
      </c>
      <c r="P84" s="28"/>
      <c r="Q84" s="68">
        <v>0</v>
      </c>
      <c r="R84" s="34">
        <f>I84+J84+N84+O84+P84+L84-Q84</f>
        <v>62272.020000000004</v>
      </c>
      <c r="S84" s="28">
        <f>H84-R84</f>
        <v>187727.97999999998</v>
      </c>
    </row>
    <row r="85" spans="1:19" ht="36.6" customHeight="1" thickBot="1" x14ac:dyDescent="0.45">
      <c r="A85" s="23">
        <v>55</v>
      </c>
      <c r="B85" s="35" t="s">
        <v>153</v>
      </c>
      <c r="C85" s="35">
        <v>45298</v>
      </c>
      <c r="D85" s="30" t="s">
        <v>27</v>
      </c>
      <c r="E85" s="45" t="s">
        <v>154</v>
      </c>
      <c r="F85" s="45" t="s">
        <v>155</v>
      </c>
      <c r="G85" s="53" t="s">
        <v>30</v>
      </c>
      <c r="H85" s="28">
        <v>165000</v>
      </c>
      <c r="I85" s="58">
        <f t="shared" si="36"/>
        <v>4735.5</v>
      </c>
      <c r="J85" s="28">
        <f t="shared" ref="J85:J94" si="38">H85*3.04%</f>
        <v>5016</v>
      </c>
      <c r="K85" s="58">
        <f t="shared" si="37"/>
        <v>155248.5</v>
      </c>
      <c r="L85" s="34">
        <v>27394.99</v>
      </c>
      <c r="M85" s="28"/>
      <c r="N85" s="28"/>
      <c r="O85" s="28">
        <v>25</v>
      </c>
      <c r="P85" s="28"/>
      <c r="Q85" s="68"/>
      <c r="R85" s="34">
        <f t="shared" ref="R85:R94" si="39">I85+J85+L85+N85+O85+P85</f>
        <v>37171.490000000005</v>
      </c>
      <c r="S85" s="28">
        <f t="shared" ref="S85:S94" si="40">H85-R85</f>
        <v>127828.51</v>
      </c>
    </row>
    <row r="86" spans="1:19" ht="36" customHeight="1" thickBot="1" x14ac:dyDescent="0.45">
      <c r="A86" s="23">
        <v>56</v>
      </c>
      <c r="B86" s="35">
        <v>44200</v>
      </c>
      <c r="C86" s="35">
        <v>45298</v>
      </c>
      <c r="D86" s="30" t="s">
        <v>38</v>
      </c>
      <c r="E86" s="45" t="s">
        <v>156</v>
      </c>
      <c r="F86" s="72" t="s">
        <v>157</v>
      </c>
      <c r="G86" s="53" t="s">
        <v>30</v>
      </c>
      <c r="H86" s="28">
        <v>95000</v>
      </c>
      <c r="I86" s="58">
        <f t="shared" si="36"/>
        <v>2726.5</v>
      </c>
      <c r="J86" s="28">
        <f t="shared" si="38"/>
        <v>2888</v>
      </c>
      <c r="K86" s="58">
        <f t="shared" si="37"/>
        <v>89385.5</v>
      </c>
      <c r="L86" s="34">
        <v>10929.31</v>
      </c>
      <c r="M86" s="28"/>
      <c r="N86" s="28"/>
      <c r="O86" s="28">
        <v>25</v>
      </c>
      <c r="P86" s="28"/>
      <c r="Q86" s="68"/>
      <c r="R86" s="34">
        <f t="shared" si="39"/>
        <v>16568.809999999998</v>
      </c>
      <c r="S86" s="28">
        <f t="shared" si="40"/>
        <v>78431.19</v>
      </c>
    </row>
    <row r="87" spans="1:19" ht="37.15" customHeight="1" thickBot="1" x14ac:dyDescent="0.45">
      <c r="A87" s="23">
        <v>57</v>
      </c>
      <c r="B87" s="35">
        <v>44206</v>
      </c>
      <c r="C87" s="35">
        <v>45298</v>
      </c>
      <c r="D87" s="30" t="s">
        <v>27</v>
      </c>
      <c r="E87" s="45" t="s">
        <v>158</v>
      </c>
      <c r="F87" s="45" t="s">
        <v>159</v>
      </c>
      <c r="G87" s="53" t="s">
        <v>30</v>
      </c>
      <c r="H87" s="28">
        <v>75000</v>
      </c>
      <c r="I87" s="58">
        <f t="shared" si="36"/>
        <v>2152.5</v>
      </c>
      <c r="J87" s="28">
        <f t="shared" si="38"/>
        <v>2280</v>
      </c>
      <c r="K87" s="58">
        <f t="shared" si="37"/>
        <v>70567.5</v>
      </c>
      <c r="L87" s="34">
        <v>6309.38</v>
      </c>
      <c r="M87" s="28"/>
      <c r="N87" s="28"/>
      <c r="O87" s="28">
        <v>25</v>
      </c>
      <c r="P87" s="28"/>
      <c r="Q87" s="34">
        <v>0</v>
      </c>
      <c r="R87" s="34">
        <f>I87+J87+L87+N87+O87+P87-Q87</f>
        <v>10766.880000000001</v>
      </c>
      <c r="S87" s="28">
        <f>H87-R87</f>
        <v>64233.119999999995</v>
      </c>
    </row>
    <row r="88" spans="1:19" ht="62.45" customHeight="1" thickBot="1" x14ac:dyDescent="0.45">
      <c r="A88" s="23">
        <v>58</v>
      </c>
      <c r="B88" s="35" t="s">
        <v>160</v>
      </c>
      <c r="C88" s="35" t="s">
        <v>161</v>
      </c>
      <c r="D88" s="30" t="s">
        <v>38</v>
      </c>
      <c r="E88" s="45" t="s">
        <v>162</v>
      </c>
      <c r="F88" s="73" t="s">
        <v>163</v>
      </c>
      <c r="G88" s="30" t="s">
        <v>30</v>
      </c>
      <c r="H88" s="28">
        <v>80000</v>
      </c>
      <c r="I88" s="58">
        <f t="shared" si="36"/>
        <v>2296</v>
      </c>
      <c r="J88" s="28">
        <f t="shared" si="38"/>
        <v>2432</v>
      </c>
      <c r="K88" s="28">
        <f t="shared" si="37"/>
        <v>75272</v>
      </c>
      <c r="L88" s="34">
        <v>7400.87</v>
      </c>
      <c r="M88" s="28"/>
      <c r="N88" s="28"/>
      <c r="O88" s="28">
        <v>25</v>
      </c>
      <c r="P88" s="28"/>
      <c r="Q88" s="34"/>
      <c r="R88" s="34">
        <f t="shared" si="39"/>
        <v>12153.869999999999</v>
      </c>
      <c r="S88" s="28">
        <f t="shared" si="40"/>
        <v>67846.13</v>
      </c>
    </row>
    <row r="89" spans="1:19" ht="48.6" customHeight="1" thickBot="1" x14ac:dyDescent="0.45">
      <c r="A89" s="23">
        <v>59</v>
      </c>
      <c r="B89" s="35">
        <v>44958</v>
      </c>
      <c r="C89" s="35">
        <v>45297</v>
      </c>
      <c r="D89" s="30" t="s">
        <v>27</v>
      </c>
      <c r="E89" s="45" t="s">
        <v>164</v>
      </c>
      <c r="F89" s="73" t="s">
        <v>165</v>
      </c>
      <c r="G89" s="30" t="s">
        <v>30</v>
      </c>
      <c r="H89" s="28">
        <v>70000</v>
      </c>
      <c r="I89" s="58">
        <f t="shared" si="36"/>
        <v>2009</v>
      </c>
      <c r="J89" s="28">
        <f t="shared" si="38"/>
        <v>2128</v>
      </c>
      <c r="K89" s="28">
        <f t="shared" si="37"/>
        <v>65863</v>
      </c>
      <c r="L89" s="58">
        <v>5368.48</v>
      </c>
      <c r="M89" s="28">
        <v>0</v>
      </c>
      <c r="N89" s="28"/>
      <c r="O89" s="28">
        <v>25</v>
      </c>
      <c r="P89" s="28"/>
      <c r="Q89" s="34"/>
      <c r="R89" s="34">
        <f t="shared" si="39"/>
        <v>9530.48</v>
      </c>
      <c r="S89" s="28">
        <f t="shared" si="40"/>
        <v>60469.520000000004</v>
      </c>
    </row>
    <row r="90" spans="1:19" ht="61.15" customHeight="1" thickBot="1" x14ac:dyDescent="0.45">
      <c r="A90" s="23">
        <v>60</v>
      </c>
      <c r="B90" s="35">
        <v>45023</v>
      </c>
      <c r="C90" s="35">
        <v>45297</v>
      </c>
      <c r="D90" s="30" t="s">
        <v>27</v>
      </c>
      <c r="E90" s="45" t="s">
        <v>166</v>
      </c>
      <c r="F90" s="73" t="s">
        <v>167</v>
      </c>
      <c r="G90" s="30" t="s">
        <v>30</v>
      </c>
      <c r="H90" s="28">
        <v>140000</v>
      </c>
      <c r="I90" s="58">
        <f t="shared" si="36"/>
        <v>4018</v>
      </c>
      <c r="J90" s="28">
        <f t="shared" si="38"/>
        <v>4256</v>
      </c>
      <c r="K90" s="28">
        <f t="shared" si="37"/>
        <v>131726</v>
      </c>
      <c r="L90" s="34">
        <v>21514.37</v>
      </c>
      <c r="M90" s="28"/>
      <c r="N90" s="28">
        <v>0</v>
      </c>
      <c r="O90" s="28">
        <v>25</v>
      </c>
      <c r="P90" s="28"/>
      <c r="Q90" s="34"/>
      <c r="R90" s="34">
        <f t="shared" si="39"/>
        <v>29813.37</v>
      </c>
      <c r="S90" s="28">
        <f t="shared" si="40"/>
        <v>110186.63</v>
      </c>
    </row>
    <row r="91" spans="1:19" ht="61.15" customHeight="1" thickBot="1" x14ac:dyDescent="0.45">
      <c r="A91" s="23">
        <v>61</v>
      </c>
      <c r="B91" s="35" t="s">
        <v>168</v>
      </c>
      <c r="C91" s="35">
        <v>45302</v>
      </c>
      <c r="D91" s="30" t="s">
        <v>27</v>
      </c>
      <c r="E91" s="45" t="s">
        <v>169</v>
      </c>
      <c r="F91" s="73" t="s">
        <v>163</v>
      </c>
      <c r="G91" s="30" t="s">
        <v>30</v>
      </c>
      <c r="H91" s="28">
        <v>75000</v>
      </c>
      <c r="I91" s="58">
        <f t="shared" si="36"/>
        <v>2152.5</v>
      </c>
      <c r="J91" s="28">
        <f t="shared" si="38"/>
        <v>2280</v>
      </c>
      <c r="K91" s="28">
        <f t="shared" si="37"/>
        <v>70567.5</v>
      </c>
      <c r="L91" s="58">
        <v>3268.98</v>
      </c>
      <c r="M91" s="28">
        <v>15659.16</v>
      </c>
      <c r="N91" s="28">
        <v>0</v>
      </c>
      <c r="O91" s="28">
        <v>25</v>
      </c>
      <c r="P91" s="28"/>
      <c r="Q91" s="34"/>
      <c r="R91" s="34">
        <f t="shared" si="39"/>
        <v>7726.48</v>
      </c>
      <c r="S91" s="28">
        <f t="shared" si="40"/>
        <v>67273.52</v>
      </c>
    </row>
    <row r="92" spans="1:19" ht="61.15" customHeight="1" thickBot="1" x14ac:dyDescent="0.45">
      <c r="A92" s="23">
        <v>62</v>
      </c>
      <c r="B92" s="35" t="s">
        <v>170</v>
      </c>
      <c r="C92" s="35">
        <v>45300</v>
      </c>
      <c r="D92" s="30" t="s">
        <v>27</v>
      </c>
      <c r="E92" s="45" t="s">
        <v>171</v>
      </c>
      <c r="F92" s="73" t="s">
        <v>165</v>
      </c>
      <c r="G92" s="30" t="s">
        <v>30</v>
      </c>
      <c r="H92" s="28">
        <v>60000</v>
      </c>
      <c r="I92" s="58">
        <f t="shared" si="36"/>
        <v>1722</v>
      </c>
      <c r="J92" s="28">
        <f t="shared" si="38"/>
        <v>1824</v>
      </c>
      <c r="K92" s="28">
        <f t="shared" si="37"/>
        <v>56454</v>
      </c>
      <c r="L92" s="58">
        <v>3486.68</v>
      </c>
      <c r="M92" s="28"/>
      <c r="N92" s="28">
        <v>0</v>
      </c>
      <c r="O92" s="28">
        <v>25</v>
      </c>
      <c r="P92" s="28"/>
      <c r="Q92" s="34"/>
      <c r="R92" s="34">
        <f t="shared" si="39"/>
        <v>7057.68</v>
      </c>
      <c r="S92" s="28">
        <f t="shared" si="40"/>
        <v>52942.32</v>
      </c>
    </row>
    <row r="93" spans="1:19" ht="61.15" customHeight="1" thickBot="1" x14ac:dyDescent="0.45">
      <c r="A93" s="23">
        <v>63</v>
      </c>
      <c r="B93" s="35">
        <v>45294</v>
      </c>
      <c r="C93" s="35">
        <v>45300</v>
      </c>
      <c r="D93" s="30" t="s">
        <v>27</v>
      </c>
      <c r="E93" s="45" t="s">
        <v>172</v>
      </c>
      <c r="F93" s="73" t="s">
        <v>173</v>
      </c>
      <c r="G93" s="30" t="s">
        <v>30</v>
      </c>
      <c r="H93" s="28">
        <v>82000</v>
      </c>
      <c r="I93" s="58">
        <f t="shared" si="36"/>
        <v>2353.4</v>
      </c>
      <c r="J93" s="28">
        <f t="shared" si="38"/>
        <v>2492.8000000000002</v>
      </c>
      <c r="K93" s="28">
        <f t="shared" si="37"/>
        <v>77153.8</v>
      </c>
      <c r="L93" s="58">
        <v>5813.8</v>
      </c>
      <c r="M93" s="28"/>
      <c r="N93" s="28">
        <v>0</v>
      </c>
      <c r="O93" s="28">
        <v>25</v>
      </c>
      <c r="P93" s="28"/>
      <c r="Q93" s="34"/>
      <c r="R93" s="34">
        <f t="shared" si="39"/>
        <v>10685</v>
      </c>
      <c r="S93" s="28">
        <f t="shared" si="40"/>
        <v>71315</v>
      </c>
    </row>
    <row r="94" spans="1:19" ht="61.15" customHeight="1" thickBot="1" x14ac:dyDescent="0.45">
      <c r="A94" s="23">
        <v>64</v>
      </c>
      <c r="B94" s="35">
        <v>45294</v>
      </c>
      <c r="C94" s="35">
        <v>45300</v>
      </c>
      <c r="D94" s="30" t="s">
        <v>27</v>
      </c>
      <c r="E94" s="45" t="s">
        <v>174</v>
      </c>
      <c r="F94" s="73" t="s">
        <v>175</v>
      </c>
      <c r="G94" s="30" t="s">
        <v>30</v>
      </c>
      <c r="H94" s="28">
        <v>55000</v>
      </c>
      <c r="I94" s="58">
        <f t="shared" si="36"/>
        <v>1578.5</v>
      </c>
      <c r="J94" s="28">
        <f t="shared" si="38"/>
        <v>1672</v>
      </c>
      <c r="K94" s="28">
        <f t="shared" si="37"/>
        <v>51749.5</v>
      </c>
      <c r="L94" s="58">
        <v>3899.5000000000005</v>
      </c>
      <c r="M94" s="28"/>
      <c r="N94" s="28">
        <v>0</v>
      </c>
      <c r="O94" s="28">
        <v>25</v>
      </c>
      <c r="P94" s="28"/>
      <c r="Q94" s="34"/>
      <c r="R94" s="34">
        <f t="shared" si="39"/>
        <v>7175</v>
      </c>
      <c r="S94" s="28">
        <f t="shared" si="40"/>
        <v>47825</v>
      </c>
    </row>
    <row r="95" spans="1:19" ht="48.6" customHeight="1" thickBot="1" x14ac:dyDescent="0.45">
      <c r="A95" s="71"/>
      <c r="B95" s="107" t="s">
        <v>51</v>
      </c>
      <c r="C95" s="108"/>
      <c r="D95" s="108"/>
      <c r="E95" s="108"/>
      <c r="F95" s="108"/>
      <c r="G95" s="36"/>
      <c r="H95" s="39">
        <f>H84+H85+H86+H87+H88+H89+H90+H91+H92+H93+H94</f>
        <v>1147000</v>
      </c>
      <c r="I95" s="39">
        <f t="shared" ref="I95:S95" si="41">I84+I85+I86+I87+I88+I89+I90+I91+I92+I93+I94</f>
        <v>32918.9</v>
      </c>
      <c r="J95" s="39">
        <f t="shared" si="41"/>
        <v>33151.96</v>
      </c>
      <c r="K95" s="39">
        <f t="shared" si="41"/>
        <v>1080929.1400000001</v>
      </c>
      <c r="L95" s="39">
        <f t="shared" si="41"/>
        <v>142859.75999999998</v>
      </c>
      <c r="M95" s="39">
        <f t="shared" si="41"/>
        <v>15659.16</v>
      </c>
      <c r="N95" s="39">
        <f t="shared" si="41"/>
        <v>1715.46</v>
      </c>
      <c r="O95" s="39">
        <f t="shared" si="41"/>
        <v>275</v>
      </c>
      <c r="P95" s="39">
        <f t="shared" si="41"/>
        <v>0</v>
      </c>
      <c r="Q95" s="39">
        <f t="shared" si="41"/>
        <v>0</v>
      </c>
      <c r="R95" s="39">
        <f t="shared" si="41"/>
        <v>210921.08000000002</v>
      </c>
      <c r="S95" s="39">
        <f t="shared" si="41"/>
        <v>936078.91999999993</v>
      </c>
    </row>
    <row r="96" spans="1:19" ht="48.6" customHeight="1" thickBot="1" x14ac:dyDescent="0.45">
      <c r="A96" s="71"/>
      <c r="B96" s="104" t="s">
        <v>176</v>
      </c>
      <c r="C96" s="105"/>
      <c r="D96" s="105"/>
      <c r="E96" s="105"/>
      <c r="F96" s="37"/>
      <c r="G96" s="36"/>
      <c r="H96" s="38"/>
      <c r="I96" s="38"/>
      <c r="J96" s="38"/>
      <c r="K96" s="38"/>
      <c r="L96" s="38"/>
      <c r="M96" s="38"/>
      <c r="N96" s="38"/>
      <c r="O96" s="38"/>
      <c r="P96" s="38"/>
      <c r="Q96" s="44"/>
      <c r="R96" s="44"/>
      <c r="S96" s="38"/>
    </row>
    <row r="97" spans="1:19" ht="37.5" customHeight="1" thickBot="1" x14ac:dyDescent="0.45">
      <c r="A97" s="23">
        <v>65</v>
      </c>
      <c r="B97" s="30" t="s">
        <v>177</v>
      </c>
      <c r="C97" s="30">
        <v>45301</v>
      </c>
      <c r="D97" s="31" t="s">
        <v>27</v>
      </c>
      <c r="E97" s="27" t="s">
        <v>178</v>
      </c>
      <c r="F97" s="27" t="s">
        <v>179</v>
      </c>
      <c r="G97" s="31" t="s">
        <v>30</v>
      </c>
      <c r="H97" s="28">
        <v>115000</v>
      </c>
      <c r="I97" s="29">
        <f>+H97*2.87%</f>
        <v>3300.5</v>
      </c>
      <c r="J97" s="29">
        <f t="shared" ref="J97" si="42">H97*3.04%</f>
        <v>3496</v>
      </c>
      <c r="K97" s="29">
        <f>H97-I97-J97</f>
        <v>108203.5</v>
      </c>
      <c r="L97" s="32">
        <v>15633.74</v>
      </c>
      <c r="M97" s="32"/>
      <c r="N97" s="29"/>
      <c r="O97" s="29">
        <v>25</v>
      </c>
      <c r="P97" s="29"/>
      <c r="Q97" s="42">
        <v>0</v>
      </c>
      <c r="R97" s="42">
        <f>I97+J97+L97+N97+O97+P97-Q97</f>
        <v>22455.239999999998</v>
      </c>
      <c r="S97" s="29">
        <f>H97-R97</f>
        <v>92544.760000000009</v>
      </c>
    </row>
    <row r="98" spans="1:19" ht="37.5" customHeight="1" thickBot="1" x14ac:dyDescent="0.45">
      <c r="A98" s="23"/>
      <c r="B98" s="35"/>
      <c r="C98" s="53"/>
      <c r="D98" s="57"/>
      <c r="E98" s="54"/>
      <c r="F98" s="27"/>
      <c r="G98" s="31"/>
      <c r="H98" s="74">
        <f>H97</f>
        <v>115000</v>
      </c>
      <c r="I98" s="74">
        <f>I97</f>
        <v>3300.5</v>
      </c>
      <c r="J98" s="74">
        <f>J97</f>
        <v>3496</v>
      </c>
      <c r="K98" s="74">
        <f t="shared" ref="K98:R98" si="43">K97</f>
        <v>108203.5</v>
      </c>
      <c r="L98" s="74">
        <f>L97</f>
        <v>15633.74</v>
      </c>
      <c r="M98" s="74"/>
      <c r="N98" s="74">
        <f t="shared" si="43"/>
        <v>0</v>
      </c>
      <c r="O98" s="74">
        <f t="shared" si="43"/>
        <v>25</v>
      </c>
      <c r="P98" s="74">
        <f t="shared" si="43"/>
        <v>0</v>
      </c>
      <c r="Q98" s="74">
        <f t="shared" si="43"/>
        <v>0</v>
      </c>
      <c r="R98" s="75">
        <f t="shared" si="43"/>
        <v>22455.239999999998</v>
      </c>
      <c r="S98" s="74">
        <f>S97</f>
        <v>92544.760000000009</v>
      </c>
    </row>
    <row r="99" spans="1:19" ht="48.6" customHeight="1" thickBot="1" x14ac:dyDescent="0.45">
      <c r="A99" s="23"/>
      <c r="B99" s="104" t="s">
        <v>180</v>
      </c>
      <c r="C99" s="105"/>
      <c r="D99" s="105"/>
      <c r="E99" s="106"/>
      <c r="F99" s="27"/>
      <c r="G99" s="76"/>
      <c r="H99" s="77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9"/>
    </row>
    <row r="100" spans="1:19" ht="37.15" customHeight="1" thickBot="1" x14ac:dyDescent="0.45">
      <c r="A100" s="23">
        <v>66</v>
      </c>
      <c r="B100" s="30">
        <v>44113</v>
      </c>
      <c r="C100" s="30">
        <v>45301</v>
      </c>
      <c r="D100" s="31" t="s">
        <v>38</v>
      </c>
      <c r="E100" s="27" t="s">
        <v>181</v>
      </c>
      <c r="F100" s="27" t="s">
        <v>182</v>
      </c>
      <c r="G100" s="31" t="s">
        <v>30</v>
      </c>
      <c r="H100" s="69">
        <v>250000</v>
      </c>
      <c r="I100" s="80">
        <f t="shared" ref="I100:I108" si="44">+H100*2.87%</f>
        <v>7175</v>
      </c>
      <c r="J100" s="80">
        <f>193525*3.04%</f>
        <v>5883.16</v>
      </c>
      <c r="K100" s="80">
        <f t="shared" ref="K100:K108" si="45">H100-I100-J100</f>
        <v>236941.84</v>
      </c>
      <c r="L100" s="81">
        <v>47389.46</v>
      </c>
      <c r="M100" s="81"/>
      <c r="N100" s="80">
        <v>1715.46</v>
      </c>
      <c r="O100" s="80">
        <v>25</v>
      </c>
      <c r="P100" s="80">
        <v>0</v>
      </c>
      <c r="Q100" s="82"/>
      <c r="R100" s="82">
        <f>I100+J100+L100+P100+O100+N100</f>
        <v>62188.079999999994</v>
      </c>
      <c r="S100" s="80">
        <f>H100-R100</f>
        <v>187811.92</v>
      </c>
    </row>
    <row r="101" spans="1:19" ht="61.9" customHeight="1" thickBot="1" x14ac:dyDescent="0.45">
      <c r="A101" s="23">
        <v>67</v>
      </c>
      <c r="B101" s="30">
        <v>44621</v>
      </c>
      <c r="C101" s="30">
        <v>45297</v>
      </c>
      <c r="D101" s="31" t="s">
        <v>27</v>
      </c>
      <c r="E101" s="54" t="s">
        <v>183</v>
      </c>
      <c r="F101" s="83" t="s">
        <v>184</v>
      </c>
      <c r="G101" s="84" t="s">
        <v>30</v>
      </c>
      <c r="H101" s="28">
        <v>85000</v>
      </c>
      <c r="I101" s="28">
        <f t="shared" si="44"/>
        <v>2439.5</v>
      </c>
      <c r="J101" s="28">
        <f t="shared" ref="J101:J108" si="46">H101*3.04%</f>
        <v>2584</v>
      </c>
      <c r="K101" s="28">
        <f t="shared" si="45"/>
        <v>79976.5</v>
      </c>
      <c r="L101" s="32">
        <v>8576.99</v>
      </c>
      <c r="M101" s="32"/>
      <c r="N101" s="32"/>
      <c r="O101" s="32">
        <v>25</v>
      </c>
      <c r="P101" s="32">
        <v>0</v>
      </c>
      <c r="Q101" s="85"/>
      <c r="R101" s="82">
        <f t="shared" ref="R101:R108" si="47">I101+J101+L101+P101+O101+N101</f>
        <v>13625.49</v>
      </c>
      <c r="S101" s="80">
        <f t="shared" ref="S101:S108" si="48">H101-R101</f>
        <v>71374.509999999995</v>
      </c>
    </row>
    <row r="102" spans="1:19" ht="69" customHeight="1" thickBot="1" x14ac:dyDescent="0.45">
      <c r="A102" s="23">
        <v>68</v>
      </c>
      <c r="B102" s="30">
        <v>44958</v>
      </c>
      <c r="C102" s="30">
        <v>45298</v>
      </c>
      <c r="D102" s="31" t="s">
        <v>27</v>
      </c>
      <c r="E102" s="54" t="s">
        <v>185</v>
      </c>
      <c r="F102" s="83" t="s">
        <v>186</v>
      </c>
      <c r="G102" s="84" t="s">
        <v>30</v>
      </c>
      <c r="H102" s="28">
        <v>150000</v>
      </c>
      <c r="I102" s="28">
        <f t="shared" si="44"/>
        <v>4305</v>
      </c>
      <c r="J102" s="28">
        <f t="shared" si="46"/>
        <v>4560</v>
      </c>
      <c r="K102" s="28">
        <f t="shared" si="45"/>
        <v>141135</v>
      </c>
      <c r="L102" s="32">
        <v>23866.62</v>
      </c>
      <c r="M102" s="32"/>
      <c r="N102" s="32"/>
      <c r="O102" s="32">
        <v>25</v>
      </c>
      <c r="P102" s="32">
        <v>0</v>
      </c>
      <c r="Q102" s="85"/>
      <c r="R102" s="82">
        <f t="shared" si="47"/>
        <v>32756.62</v>
      </c>
      <c r="S102" s="80">
        <f t="shared" si="48"/>
        <v>117243.38</v>
      </c>
    </row>
    <row r="103" spans="1:19" ht="69" customHeight="1" thickBot="1" x14ac:dyDescent="0.45">
      <c r="A103" s="23">
        <v>69</v>
      </c>
      <c r="B103" s="30">
        <v>45294</v>
      </c>
      <c r="C103" s="30">
        <v>45300</v>
      </c>
      <c r="D103" s="31" t="s">
        <v>38</v>
      </c>
      <c r="E103" s="54" t="s">
        <v>187</v>
      </c>
      <c r="F103" s="83" t="s">
        <v>188</v>
      </c>
      <c r="G103" s="84" t="s">
        <v>30</v>
      </c>
      <c r="H103" s="28">
        <v>130000</v>
      </c>
      <c r="I103" s="28">
        <f t="shared" si="44"/>
        <v>3731</v>
      </c>
      <c r="J103" s="28">
        <f t="shared" si="46"/>
        <v>3952</v>
      </c>
      <c r="K103" s="28">
        <f t="shared" si="45"/>
        <v>122317</v>
      </c>
      <c r="L103" s="32">
        <v>19162.12</v>
      </c>
      <c r="M103" s="32"/>
      <c r="N103" s="32"/>
      <c r="O103" s="32">
        <v>25</v>
      </c>
      <c r="P103" s="32">
        <v>0</v>
      </c>
      <c r="Q103" s="85"/>
      <c r="R103" s="82">
        <f t="shared" si="47"/>
        <v>26870.12</v>
      </c>
      <c r="S103" s="80">
        <f t="shared" si="48"/>
        <v>103129.88</v>
      </c>
    </row>
    <row r="104" spans="1:19" ht="63.6" customHeight="1" thickBot="1" x14ac:dyDescent="0.45">
      <c r="A104" s="23">
        <v>70</v>
      </c>
      <c r="B104" s="30">
        <v>44958</v>
      </c>
      <c r="C104" s="30">
        <v>45293</v>
      </c>
      <c r="D104" s="31" t="s">
        <v>38</v>
      </c>
      <c r="E104" s="54" t="s">
        <v>189</v>
      </c>
      <c r="F104" s="83" t="s">
        <v>184</v>
      </c>
      <c r="G104" s="84" t="s">
        <v>30</v>
      </c>
      <c r="H104" s="28">
        <v>85000</v>
      </c>
      <c r="I104" s="28">
        <f t="shared" si="44"/>
        <v>2439.5</v>
      </c>
      <c r="J104" s="28">
        <f t="shared" si="46"/>
        <v>2584</v>
      </c>
      <c r="K104" s="28">
        <f t="shared" si="45"/>
        <v>79976.5</v>
      </c>
      <c r="L104" s="32">
        <v>8576.99</v>
      </c>
      <c r="M104" s="32">
        <v>0</v>
      </c>
      <c r="N104" s="32"/>
      <c r="O104" s="32">
        <v>25</v>
      </c>
      <c r="P104" s="32">
        <v>0</v>
      </c>
      <c r="Q104" s="85"/>
      <c r="R104" s="82">
        <f t="shared" si="47"/>
        <v>13625.49</v>
      </c>
      <c r="S104" s="80">
        <f t="shared" si="48"/>
        <v>71374.509999999995</v>
      </c>
    </row>
    <row r="105" spans="1:19" ht="63.6" customHeight="1" thickBot="1" x14ac:dyDescent="0.45">
      <c r="A105" s="23">
        <v>71</v>
      </c>
      <c r="B105" s="30">
        <v>44929</v>
      </c>
      <c r="C105" s="30">
        <v>45294</v>
      </c>
      <c r="D105" s="31" t="s">
        <v>27</v>
      </c>
      <c r="E105" s="54" t="s">
        <v>190</v>
      </c>
      <c r="F105" s="83" t="s">
        <v>184</v>
      </c>
      <c r="G105" s="84" t="s">
        <v>30</v>
      </c>
      <c r="H105" s="28">
        <v>85000</v>
      </c>
      <c r="I105" s="28">
        <f t="shared" si="44"/>
        <v>2439.5</v>
      </c>
      <c r="J105" s="28">
        <f t="shared" si="46"/>
        <v>2584</v>
      </c>
      <c r="K105" s="28">
        <f t="shared" si="45"/>
        <v>79976.5</v>
      </c>
      <c r="L105" s="32">
        <v>2896.81</v>
      </c>
      <c r="M105" s="32">
        <v>22834.16</v>
      </c>
      <c r="N105" s="32"/>
      <c r="O105" s="32">
        <v>25</v>
      </c>
      <c r="P105" s="32">
        <v>0</v>
      </c>
      <c r="Q105" s="85"/>
      <c r="R105" s="82">
        <f t="shared" si="47"/>
        <v>7945.3099999999995</v>
      </c>
      <c r="S105" s="80">
        <f t="shared" si="48"/>
        <v>77054.69</v>
      </c>
    </row>
    <row r="106" spans="1:19" ht="63.6" customHeight="1" thickBot="1" x14ac:dyDescent="0.45">
      <c r="A106" s="23">
        <v>72</v>
      </c>
      <c r="B106" s="30">
        <v>44932</v>
      </c>
      <c r="C106" s="30">
        <v>45297</v>
      </c>
      <c r="D106" s="31" t="s">
        <v>27</v>
      </c>
      <c r="E106" s="54" t="s">
        <v>191</v>
      </c>
      <c r="F106" s="83" t="s">
        <v>192</v>
      </c>
      <c r="G106" s="84" t="s">
        <v>30</v>
      </c>
      <c r="H106" s="28">
        <v>75000</v>
      </c>
      <c r="I106" s="28">
        <f t="shared" si="44"/>
        <v>2152.5</v>
      </c>
      <c r="J106" s="28">
        <f t="shared" si="46"/>
        <v>2280</v>
      </c>
      <c r="K106" s="28">
        <f t="shared" si="45"/>
        <v>70567.5</v>
      </c>
      <c r="L106" s="32">
        <v>0</v>
      </c>
      <c r="M106" s="32">
        <v>35682.79</v>
      </c>
      <c r="N106" s="32"/>
      <c r="O106" s="32">
        <v>25</v>
      </c>
      <c r="P106" s="32">
        <v>0</v>
      </c>
      <c r="Q106" s="85"/>
      <c r="R106" s="82">
        <f t="shared" si="47"/>
        <v>4457.5</v>
      </c>
      <c r="S106" s="80">
        <f t="shared" si="48"/>
        <v>70542.5</v>
      </c>
    </row>
    <row r="107" spans="1:19" ht="63.6" customHeight="1" thickBot="1" x14ac:dyDescent="0.45">
      <c r="A107" s="23">
        <v>73</v>
      </c>
      <c r="B107" s="30">
        <v>44932</v>
      </c>
      <c r="C107" s="30">
        <v>45297</v>
      </c>
      <c r="D107" s="31" t="s">
        <v>27</v>
      </c>
      <c r="E107" s="54" t="s">
        <v>193</v>
      </c>
      <c r="F107" s="83" t="s">
        <v>111</v>
      </c>
      <c r="G107" s="84" t="s">
        <v>30</v>
      </c>
      <c r="H107" s="28">
        <v>60000</v>
      </c>
      <c r="I107" s="28">
        <f t="shared" si="44"/>
        <v>1722</v>
      </c>
      <c r="J107" s="28">
        <f t="shared" si="46"/>
        <v>1824</v>
      </c>
      <c r="K107" s="28">
        <f t="shared" si="45"/>
        <v>56454</v>
      </c>
      <c r="L107" s="32">
        <v>0</v>
      </c>
      <c r="M107" s="32">
        <v>32982.43</v>
      </c>
      <c r="N107" s="32"/>
      <c r="O107" s="32">
        <v>25</v>
      </c>
      <c r="P107" s="32">
        <v>0</v>
      </c>
      <c r="Q107" s="85"/>
      <c r="R107" s="82">
        <f t="shared" si="47"/>
        <v>3571</v>
      </c>
      <c r="S107" s="80">
        <f t="shared" si="48"/>
        <v>56429</v>
      </c>
    </row>
    <row r="108" spans="1:19" ht="63.6" customHeight="1" thickBot="1" x14ac:dyDescent="0.45">
      <c r="A108" s="23">
        <v>74</v>
      </c>
      <c r="B108" s="30">
        <v>44937</v>
      </c>
      <c r="C108" s="30">
        <v>45302</v>
      </c>
      <c r="D108" s="31" t="s">
        <v>27</v>
      </c>
      <c r="E108" s="54" t="s">
        <v>194</v>
      </c>
      <c r="F108" s="83" t="s">
        <v>195</v>
      </c>
      <c r="G108" s="84" t="s">
        <v>30</v>
      </c>
      <c r="H108" s="28">
        <v>82000</v>
      </c>
      <c r="I108" s="28">
        <f t="shared" si="44"/>
        <v>2353.4</v>
      </c>
      <c r="J108" s="28">
        <f t="shared" si="46"/>
        <v>2492.8000000000002</v>
      </c>
      <c r="K108" s="28">
        <f t="shared" si="45"/>
        <v>77153.8</v>
      </c>
      <c r="L108" s="32">
        <v>7871.32</v>
      </c>
      <c r="M108" s="32"/>
      <c r="N108" s="32"/>
      <c r="O108" s="32">
        <v>25</v>
      </c>
      <c r="P108" s="32">
        <v>0</v>
      </c>
      <c r="Q108" s="85"/>
      <c r="R108" s="82">
        <f t="shared" si="47"/>
        <v>12742.52</v>
      </c>
      <c r="S108" s="80">
        <f t="shared" si="48"/>
        <v>69257.48</v>
      </c>
    </row>
    <row r="109" spans="1:19" ht="48.6" customHeight="1" thickBot="1" x14ac:dyDescent="0.45">
      <c r="A109" s="23"/>
      <c r="B109" s="107" t="s">
        <v>51</v>
      </c>
      <c r="C109" s="108"/>
      <c r="D109" s="108"/>
      <c r="E109" s="108"/>
      <c r="F109" s="109"/>
      <c r="G109" s="27"/>
      <c r="H109" s="39">
        <f>SUM(H100:H108)</f>
        <v>1002000</v>
      </c>
      <c r="I109" s="39">
        <f t="shared" ref="I109:R109" si="49">SUM(I100:I108)</f>
        <v>28757.4</v>
      </c>
      <c r="J109" s="39">
        <f t="shared" si="49"/>
        <v>28743.96</v>
      </c>
      <c r="K109" s="39">
        <f t="shared" si="49"/>
        <v>944498.64</v>
      </c>
      <c r="L109" s="39">
        <f>SUM(L100:L108)</f>
        <v>118340.31</v>
      </c>
      <c r="M109" s="39">
        <f t="shared" si="49"/>
        <v>91499.38</v>
      </c>
      <c r="N109" s="39">
        <f t="shared" si="49"/>
        <v>1715.46</v>
      </c>
      <c r="O109" s="39">
        <f t="shared" si="49"/>
        <v>225</v>
      </c>
      <c r="P109" s="39">
        <f t="shared" si="49"/>
        <v>0</v>
      </c>
      <c r="Q109" s="39">
        <f t="shared" si="49"/>
        <v>0</v>
      </c>
      <c r="R109" s="39">
        <f t="shared" si="49"/>
        <v>177782.12999999998</v>
      </c>
      <c r="S109" s="39">
        <f>SUM(S100:S108)</f>
        <v>824217.86999999988</v>
      </c>
    </row>
    <row r="110" spans="1:19" ht="37.5" customHeight="1" thickBot="1" x14ac:dyDescent="0.45">
      <c r="A110" s="110"/>
      <c r="B110" s="112"/>
      <c r="C110" s="113"/>
      <c r="D110" s="113"/>
      <c r="E110" s="113"/>
      <c r="F110" s="114"/>
      <c r="G110" s="27"/>
      <c r="H110" s="28"/>
      <c r="I110" s="32"/>
      <c r="J110" s="32"/>
      <c r="K110" s="32"/>
      <c r="L110" s="32"/>
      <c r="M110" s="32"/>
      <c r="N110" s="32"/>
      <c r="O110" s="32"/>
      <c r="P110" s="32"/>
      <c r="Q110" s="85"/>
      <c r="R110" s="85"/>
      <c r="S110" s="32"/>
    </row>
    <row r="111" spans="1:19" ht="37.5" customHeight="1" thickBot="1" x14ac:dyDescent="0.45">
      <c r="A111" s="111"/>
      <c r="B111" s="115"/>
      <c r="C111" s="116"/>
      <c r="D111" s="116"/>
      <c r="E111" s="116"/>
      <c r="F111" s="117"/>
      <c r="G111" s="27"/>
      <c r="H111" s="28"/>
      <c r="I111" s="32"/>
      <c r="J111" s="32"/>
      <c r="K111" s="32"/>
      <c r="L111" s="32"/>
      <c r="M111" s="32"/>
      <c r="N111" s="32"/>
      <c r="O111" s="32"/>
      <c r="P111" s="32"/>
      <c r="Q111" s="85"/>
      <c r="R111" s="85"/>
      <c r="S111" s="32"/>
    </row>
    <row r="112" spans="1:19" ht="48.6" customHeight="1" thickBot="1" x14ac:dyDescent="0.45">
      <c r="A112" s="23"/>
      <c r="B112" s="107" t="s">
        <v>196</v>
      </c>
      <c r="C112" s="108"/>
      <c r="D112" s="108"/>
      <c r="E112" s="108"/>
      <c r="F112" s="109"/>
      <c r="G112" s="27"/>
      <c r="H112" s="39">
        <f t="shared" ref="H112:S112" si="50">H17+H32+H41+H57+H62+H69+H75+H82+H95+H98+H109+H22+H65</f>
        <v>7771500</v>
      </c>
      <c r="I112" s="39">
        <f t="shared" si="50"/>
        <v>223042.05</v>
      </c>
      <c r="J112" s="39">
        <f t="shared" si="50"/>
        <v>225254.87999999998</v>
      </c>
      <c r="K112" s="39">
        <f t="shared" si="50"/>
        <v>7323203.0700000003</v>
      </c>
      <c r="L112" s="39">
        <f t="shared" si="50"/>
        <v>972778.06</v>
      </c>
      <c r="M112" s="39">
        <f t="shared" si="50"/>
        <v>170840.88</v>
      </c>
      <c r="N112" s="39">
        <f t="shared" si="50"/>
        <v>12008.2</v>
      </c>
      <c r="O112" s="39">
        <f t="shared" si="50"/>
        <v>1825</v>
      </c>
      <c r="P112" s="39">
        <f t="shared" si="50"/>
        <v>29816.61</v>
      </c>
      <c r="Q112" s="39">
        <f t="shared" si="50"/>
        <v>0</v>
      </c>
      <c r="R112" s="39">
        <f t="shared" si="50"/>
        <v>1464724.8</v>
      </c>
      <c r="S112" s="39">
        <f t="shared" si="50"/>
        <v>6306775.1999999993</v>
      </c>
    </row>
    <row r="113" spans="4:19" ht="37.5" customHeight="1" x14ac:dyDescent="0.35">
      <c r="D113" s="3"/>
      <c r="E113" s="8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87"/>
      <c r="Q113" s="87"/>
      <c r="R113" s="3"/>
      <c r="S113" s="86"/>
    </row>
    <row r="114" spans="4:19" ht="37.5" customHeight="1" x14ac:dyDescent="0.4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87"/>
      <c r="Q114" s="87"/>
      <c r="R114" s="3"/>
      <c r="S114" s="88"/>
    </row>
    <row r="115" spans="4:19" ht="37.5" customHeight="1" x14ac:dyDescent="0.35">
      <c r="D115" s="3"/>
      <c r="E115" s="13"/>
      <c r="F115" s="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89"/>
    </row>
    <row r="116" spans="4:19" ht="37.5" customHeight="1" x14ac:dyDescent="0.45">
      <c r="D116" s="3"/>
      <c r="F116" s="4" t="s">
        <v>197</v>
      </c>
      <c r="G116" s="3"/>
      <c r="H116" s="11"/>
      <c r="I116" s="118" t="s">
        <v>198</v>
      </c>
      <c r="J116" s="118"/>
      <c r="K116" s="118"/>
      <c r="L116" s="90"/>
      <c r="M116" s="90"/>
      <c r="N116" s="90"/>
      <c r="O116" s="90"/>
      <c r="P116" s="91"/>
      <c r="Q116" s="91"/>
      <c r="R116" s="3"/>
      <c r="S116" s="92"/>
    </row>
    <row r="117" spans="4:19" ht="37.5" customHeight="1" x14ac:dyDescent="0.4">
      <c r="D117" s="3"/>
      <c r="F117" s="4" t="s">
        <v>199</v>
      </c>
      <c r="G117" s="3"/>
      <c r="H117" s="3"/>
      <c r="I117" s="3"/>
      <c r="J117" s="4" t="s">
        <v>200</v>
      </c>
      <c r="K117" s="3"/>
      <c r="L117" s="3"/>
      <c r="M117" s="3"/>
      <c r="N117" s="3"/>
      <c r="O117" s="3"/>
      <c r="P117" s="91"/>
      <c r="Q117" s="91"/>
      <c r="R117" s="3"/>
      <c r="S117" s="93"/>
    </row>
    <row r="118" spans="4:19" ht="37.5" customHeight="1" x14ac:dyDescent="0.3">
      <c r="E118" s="94"/>
      <c r="F118" s="94"/>
      <c r="G118" s="95"/>
      <c r="H118" s="94"/>
      <c r="I118" s="96"/>
      <c r="J118" s="96"/>
      <c r="K118" s="96"/>
      <c r="L118" s="97"/>
      <c r="M118" s="97"/>
      <c r="N118" s="98"/>
      <c r="O118" s="99"/>
      <c r="P118" s="3"/>
      <c r="Q118" s="3"/>
      <c r="R118" s="3"/>
      <c r="S118" s="3"/>
    </row>
    <row r="119" spans="4:19" ht="37.5" customHeight="1" x14ac:dyDescent="0.4">
      <c r="D119" s="100"/>
      <c r="E119" s="101"/>
      <c r="F119" s="101"/>
      <c r="G119" s="102"/>
      <c r="H119" s="103"/>
    </row>
  </sheetData>
  <autoFilter ref="A10:S109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I116:K116"/>
    <mergeCell ref="B75:F75"/>
    <mergeCell ref="B76:E76"/>
    <mergeCell ref="B82:F82"/>
    <mergeCell ref="B83:E83"/>
    <mergeCell ref="B95:F95"/>
    <mergeCell ref="B96:E96"/>
    <mergeCell ref="B99:E99"/>
    <mergeCell ref="B109:F109"/>
    <mergeCell ref="A110:A111"/>
    <mergeCell ref="B110:F111"/>
    <mergeCell ref="B112:F112"/>
  </mergeCells>
  <pageMargins left="0.25" right="0.25" top="0.75" bottom="0.75" header="0.3" footer="0.3"/>
  <pageSetup paperSize="5" scale="1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JULIO 2024</vt:lpstr>
      <vt:lpstr>'NOMINA TEMPORALES JULIO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2024-07-25T14:51:32Z</cp:lastPrinted>
  <dcterms:created xsi:type="dcterms:W3CDTF">2024-07-22T17:43:35Z</dcterms:created>
  <dcterms:modified xsi:type="dcterms:W3CDTF">2024-07-25T14:51:42Z</dcterms:modified>
</cp:coreProperties>
</file>