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13_ncr:1_{3F8A36C6-63C2-472C-B144-1CBF003A26B9}" xr6:coauthVersionLast="47" xr6:coauthVersionMax="47" xr10:uidLastSave="{00000000-0000-0000-0000-000000000000}"/>
  <bookViews>
    <workbookView xWindow="-108" yWindow="-108" windowWidth="29016" windowHeight="15696" xr2:uid="{5A337C75-B3A8-4D46-A7A3-47754BA37D04}"/>
  </bookViews>
  <sheets>
    <sheet name="NOMINA TEMPORALES SEPT" sheetId="1" r:id="rId1"/>
  </sheets>
  <definedNames>
    <definedName name="_xlnm._FilterDatabase" localSheetId="0" hidden="1">'NOMINA TEMPORALES SEPT'!$A$10:$S$91</definedName>
    <definedName name="_xlnm.Print_Area" localSheetId="0">'NOMINA TEMPORALES SEPT'!$A$1:$S$101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1" i="1" l="1"/>
  <c r="P91" i="1"/>
  <c r="O91" i="1"/>
  <c r="N91" i="1"/>
  <c r="M91" i="1"/>
  <c r="L91" i="1"/>
  <c r="H91" i="1"/>
  <c r="R90" i="1"/>
  <c r="S90" i="1" s="1"/>
  <c r="J90" i="1"/>
  <c r="I90" i="1"/>
  <c r="K90" i="1" s="1"/>
  <c r="J89" i="1"/>
  <c r="I89" i="1"/>
  <c r="R89" i="1" s="1"/>
  <c r="S89" i="1" s="1"/>
  <c r="J88" i="1"/>
  <c r="R88" i="1" s="1"/>
  <c r="S88" i="1" s="1"/>
  <c r="I88" i="1"/>
  <c r="R87" i="1"/>
  <c r="S87" i="1" s="1"/>
  <c r="K87" i="1"/>
  <c r="J87" i="1"/>
  <c r="I87" i="1"/>
  <c r="R86" i="1"/>
  <c r="S86" i="1" s="1"/>
  <c r="J86" i="1"/>
  <c r="I86" i="1"/>
  <c r="K86" i="1" s="1"/>
  <c r="J85" i="1"/>
  <c r="I85" i="1"/>
  <c r="R85" i="1" s="1"/>
  <c r="S85" i="1" s="1"/>
  <c r="J84" i="1"/>
  <c r="J91" i="1" s="1"/>
  <c r="I84" i="1"/>
  <c r="I91" i="1" s="1"/>
  <c r="Q82" i="1"/>
  <c r="P82" i="1"/>
  <c r="O82" i="1"/>
  <c r="N82" i="1"/>
  <c r="L82" i="1"/>
  <c r="I82" i="1"/>
  <c r="H82" i="1"/>
  <c r="J81" i="1"/>
  <c r="J82" i="1" s="1"/>
  <c r="I81" i="1"/>
  <c r="Q79" i="1"/>
  <c r="P79" i="1"/>
  <c r="O79" i="1"/>
  <c r="N79" i="1"/>
  <c r="M79" i="1"/>
  <c r="L79" i="1"/>
  <c r="H79" i="1"/>
  <c r="R78" i="1"/>
  <c r="S78" i="1" s="1"/>
  <c r="K78" i="1"/>
  <c r="J78" i="1"/>
  <c r="I78" i="1"/>
  <c r="R77" i="1"/>
  <c r="S77" i="1" s="1"/>
  <c r="J77" i="1"/>
  <c r="I77" i="1"/>
  <c r="K77" i="1" s="1"/>
  <c r="J76" i="1"/>
  <c r="I76" i="1"/>
  <c r="R76" i="1" s="1"/>
  <c r="S76" i="1" s="1"/>
  <c r="J75" i="1"/>
  <c r="R75" i="1" s="1"/>
  <c r="S75" i="1" s="1"/>
  <c r="I75" i="1"/>
  <c r="K74" i="1"/>
  <c r="J74" i="1"/>
  <c r="I74" i="1"/>
  <c r="R74" i="1" s="1"/>
  <c r="S74" i="1" s="1"/>
  <c r="R73" i="1"/>
  <c r="S73" i="1" s="1"/>
  <c r="J73" i="1"/>
  <c r="I73" i="1"/>
  <c r="K73" i="1" s="1"/>
  <c r="J72" i="1"/>
  <c r="I72" i="1"/>
  <c r="I79" i="1" s="1"/>
  <c r="J71" i="1"/>
  <c r="R71" i="1" s="1"/>
  <c r="S71" i="1" s="1"/>
  <c r="I71" i="1"/>
  <c r="R70" i="1"/>
  <c r="S70" i="1" s="1"/>
  <c r="K70" i="1"/>
  <c r="J70" i="1"/>
  <c r="I70" i="1"/>
  <c r="R69" i="1"/>
  <c r="J69" i="1"/>
  <c r="J79" i="1" s="1"/>
  <c r="I69" i="1"/>
  <c r="K69" i="1" s="1"/>
  <c r="Q67" i="1"/>
  <c r="P67" i="1"/>
  <c r="O67" i="1"/>
  <c r="N67" i="1"/>
  <c r="M67" i="1"/>
  <c r="L67" i="1"/>
  <c r="H67" i="1"/>
  <c r="J66" i="1"/>
  <c r="I66" i="1"/>
  <c r="R66" i="1" s="1"/>
  <c r="S66" i="1" s="1"/>
  <c r="J65" i="1"/>
  <c r="K65" i="1" s="1"/>
  <c r="I65" i="1"/>
  <c r="R64" i="1"/>
  <c r="S64" i="1" s="1"/>
  <c r="K64" i="1"/>
  <c r="J64" i="1"/>
  <c r="I64" i="1"/>
  <c r="J63" i="1"/>
  <c r="R63" i="1" s="1"/>
  <c r="S63" i="1" s="1"/>
  <c r="I63" i="1"/>
  <c r="K63" i="1" s="1"/>
  <c r="J62" i="1"/>
  <c r="J67" i="1" s="1"/>
  <c r="I62" i="1"/>
  <c r="R62" i="1" s="1"/>
  <c r="Q60" i="1"/>
  <c r="P60" i="1"/>
  <c r="O60" i="1"/>
  <c r="M60" i="1"/>
  <c r="L60" i="1"/>
  <c r="H60" i="1"/>
  <c r="J59" i="1"/>
  <c r="K59" i="1" s="1"/>
  <c r="I59" i="1"/>
  <c r="R58" i="1"/>
  <c r="S58" i="1" s="1"/>
  <c r="K58" i="1"/>
  <c r="J58" i="1"/>
  <c r="I58" i="1"/>
  <c r="R57" i="1"/>
  <c r="S57" i="1" s="1"/>
  <c r="J57" i="1"/>
  <c r="I57" i="1"/>
  <c r="K57" i="1" s="1"/>
  <c r="N56" i="1"/>
  <c r="N60" i="1" s="1"/>
  <c r="N94" i="1" s="1"/>
  <c r="J56" i="1"/>
  <c r="K56" i="1" s="1"/>
  <c r="I56" i="1"/>
  <c r="R56" i="1" s="1"/>
  <c r="S56" i="1" s="1"/>
  <c r="R55" i="1"/>
  <c r="K55" i="1"/>
  <c r="J55" i="1"/>
  <c r="I55" i="1"/>
  <c r="Q53" i="1"/>
  <c r="P53" i="1"/>
  <c r="O53" i="1"/>
  <c r="N53" i="1"/>
  <c r="M53" i="1"/>
  <c r="L53" i="1"/>
  <c r="J53" i="1"/>
  <c r="H53" i="1"/>
  <c r="R52" i="1"/>
  <c r="R53" i="1" s="1"/>
  <c r="J52" i="1"/>
  <c r="I52" i="1"/>
  <c r="K52" i="1" s="1"/>
  <c r="K53" i="1" s="1"/>
  <c r="Q49" i="1"/>
  <c r="P49" i="1"/>
  <c r="O49" i="1"/>
  <c r="N49" i="1"/>
  <c r="M49" i="1"/>
  <c r="L49" i="1"/>
  <c r="H49" i="1"/>
  <c r="J48" i="1"/>
  <c r="J49" i="1" s="1"/>
  <c r="I48" i="1"/>
  <c r="R48" i="1" s="1"/>
  <c r="Q46" i="1"/>
  <c r="P46" i="1"/>
  <c r="N46" i="1"/>
  <c r="M46" i="1"/>
  <c r="L46" i="1"/>
  <c r="H46" i="1"/>
  <c r="J45" i="1"/>
  <c r="R45" i="1" s="1"/>
  <c r="S45" i="1" s="1"/>
  <c r="I45" i="1"/>
  <c r="O44" i="1"/>
  <c r="R44" i="1" s="1"/>
  <c r="S44" i="1" s="1"/>
  <c r="J44" i="1"/>
  <c r="I44" i="1"/>
  <c r="K44" i="1" s="1"/>
  <c r="J43" i="1"/>
  <c r="I43" i="1"/>
  <c r="R43" i="1" s="1"/>
  <c r="S43" i="1" s="1"/>
  <c r="O42" i="1"/>
  <c r="O46" i="1" s="1"/>
  <c r="K42" i="1"/>
  <c r="J42" i="1"/>
  <c r="I42" i="1"/>
  <c r="R42" i="1" s="1"/>
  <c r="S42" i="1" s="1"/>
  <c r="R41" i="1"/>
  <c r="S41" i="1" s="1"/>
  <c r="J41" i="1"/>
  <c r="I41" i="1"/>
  <c r="K41" i="1" s="1"/>
  <c r="J40" i="1"/>
  <c r="I40" i="1"/>
  <c r="R40" i="1" s="1"/>
  <c r="S40" i="1" s="1"/>
  <c r="J39" i="1"/>
  <c r="R39" i="1" s="1"/>
  <c r="S39" i="1" s="1"/>
  <c r="I39" i="1"/>
  <c r="R38" i="1"/>
  <c r="S38" i="1" s="1"/>
  <c r="K38" i="1"/>
  <c r="J38" i="1"/>
  <c r="I38" i="1"/>
  <c r="R37" i="1"/>
  <c r="S37" i="1" s="1"/>
  <c r="J37" i="1"/>
  <c r="I37" i="1"/>
  <c r="K37" i="1" s="1"/>
  <c r="J36" i="1"/>
  <c r="J46" i="1" s="1"/>
  <c r="I36" i="1"/>
  <c r="R36" i="1" s="1"/>
  <c r="Q34" i="1"/>
  <c r="P34" i="1"/>
  <c r="O34" i="1"/>
  <c r="N34" i="1"/>
  <c r="M34" i="1"/>
  <c r="L34" i="1"/>
  <c r="H34" i="1"/>
  <c r="J33" i="1"/>
  <c r="R33" i="1" s="1"/>
  <c r="S33" i="1" s="1"/>
  <c r="I33" i="1"/>
  <c r="R32" i="1"/>
  <c r="S32" i="1" s="1"/>
  <c r="K32" i="1"/>
  <c r="J32" i="1"/>
  <c r="I32" i="1"/>
  <c r="R31" i="1"/>
  <c r="S31" i="1" s="1"/>
  <c r="J31" i="1"/>
  <c r="I31" i="1"/>
  <c r="K31" i="1" s="1"/>
  <c r="J30" i="1"/>
  <c r="J34" i="1" s="1"/>
  <c r="I30" i="1"/>
  <c r="R30" i="1" s="1"/>
  <c r="Q28" i="1"/>
  <c r="P28" i="1"/>
  <c r="N28" i="1"/>
  <c r="M28" i="1"/>
  <c r="L28" i="1"/>
  <c r="I28" i="1"/>
  <c r="H28" i="1"/>
  <c r="O27" i="1"/>
  <c r="K27" i="1"/>
  <c r="J27" i="1"/>
  <c r="I27" i="1"/>
  <c r="R27" i="1" s="1"/>
  <c r="S27" i="1" s="1"/>
  <c r="R26" i="1"/>
  <c r="S26" i="1" s="1"/>
  <c r="J26" i="1"/>
  <c r="I26" i="1"/>
  <c r="K26" i="1" s="1"/>
  <c r="O25" i="1"/>
  <c r="O28" i="1" s="1"/>
  <c r="J25" i="1"/>
  <c r="J28" i="1" s="1"/>
  <c r="I25" i="1"/>
  <c r="R25" i="1" s="1"/>
  <c r="Q23" i="1"/>
  <c r="P23" i="1"/>
  <c r="N23" i="1"/>
  <c r="M23" i="1"/>
  <c r="L23" i="1"/>
  <c r="H23" i="1"/>
  <c r="R22" i="1"/>
  <c r="S22" i="1" s="1"/>
  <c r="K22" i="1"/>
  <c r="J22" i="1"/>
  <c r="I22" i="1"/>
  <c r="J21" i="1"/>
  <c r="I21" i="1"/>
  <c r="R21" i="1" s="1"/>
  <c r="S21" i="1" s="1"/>
  <c r="O20" i="1"/>
  <c r="J20" i="1"/>
  <c r="K20" i="1" s="1"/>
  <c r="I20" i="1"/>
  <c r="R20" i="1" s="1"/>
  <c r="S20" i="1" s="1"/>
  <c r="O19" i="1"/>
  <c r="O23" i="1" s="1"/>
  <c r="J19" i="1"/>
  <c r="I19" i="1"/>
  <c r="K19" i="1" s="1"/>
  <c r="Q17" i="1"/>
  <c r="Q94" i="1" s="1"/>
  <c r="P17" i="1"/>
  <c r="P94" i="1" s="1"/>
  <c r="O17" i="1"/>
  <c r="N17" i="1"/>
  <c r="M17" i="1"/>
  <c r="M94" i="1" s="1"/>
  <c r="H17" i="1"/>
  <c r="H94" i="1" s="1"/>
  <c r="O16" i="1"/>
  <c r="J16" i="1"/>
  <c r="K16" i="1" s="1"/>
  <c r="I16" i="1"/>
  <c r="R16" i="1" s="1"/>
  <c r="S16" i="1" s="1"/>
  <c r="R15" i="1"/>
  <c r="S15" i="1" s="1"/>
  <c r="K15" i="1"/>
  <c r="J15" i="1"/>
  <c r="I15" i="1"/>
  <c r="J14" i="1"/>
  <c r="I14" i="1"/>
  <c r="R14" i="1" s="1"/>
  <c r="S14" i="1" s="1"/>
  <c r="O13" i="1"/>
  <c r="L13" i="1"/>
  <c r="L17" i="1" s="1"/>
  <c r="L94" i="1" s="1"/>
  <c r="K13" i="1"/>
  <c r="J13" i="1"/>
  <c r="I13" i="1"/>
  <c r="R13" i="1" s="1"/>
  <c r="S13" i="1" s="1"/>
  <c r="R12" i="1"/>
  <c r="S12" i="1" s="1"/>
  <c r="J12" i="1"/>
  <c r="J17" i="1" s="1"/>
  <c r="I12" i="1"/>
  <c r="K12" i="1" s="1"/>
  <c r="R67" i="1" l="1"/>
  <c r="S62" i="1"/>
  <c r="S25" i="1"/>
  <c r="S28" i="1" s="1"/>
  <c r="R28" i="1"/>
  <c r="S17" i="1"/>
  <c r="S30" i="1"/>
  <c r="S34" i="1" s="1"/>
  <c r="R34" i="1"/>
  <c r="K79" i="1"/>
  <c r="K60" i="1"/>
  <c r="O94" i="1"/>
  <c r="S36" i="1"/>
  <c r="S46" i="1" s="1"/>
  <c r="R46" i="1"/>
  <c r="R60" i="1"/>
  <c r="R79" i="1"/>
  <c r="S48" i="1"/>
  <c r="S49" i="1" s="1"/>
  <c r="R49" i="1"/>
  <c r="R19" i="1"/>
  <c r="K25" i="1"/>
  <c r="K28" i="1" s="1"/>
  <c r="I34" i="1"/>
  <c r="I46" i="1"/>
  <c r="S52" i="1"/>
  <c r="S53" i="1" s="1"/>
  <c r="I60" i="1"/>
  <c r="K75" i="1"/>
  <c r="K81" i="1"/>
  <c r="K82" i="1" s="1"/>
  <c r="K84" i="1"/>
  <c r="I17" i="1"/>
  <c r="K40" i="1"/>
  <c r="K43" i="1"/>
  <c r="I49" i="1"/>
  <c r="S55" i="1"/>
  <c r="S60" i="1" s="1"/>
  <c r="J60" i="1"/>
  <c r="J94" i="1" s="1"/>
  <c r="K72" i="1"/>
  <c r="R81" i="1"/>
  <c r="R84" i="1"/>
  <c r="K89" i="1"/>
  <c r="K66" i="1"/>
  <c r="K14" i="1"/>
  <c r="K17" i="1" s="1"/>
  <c r="R17" i="1"/>
  <c r="K21" i="1"/>
  <c r="K23" i="1" s="1"/>
  <c r="I53" i="1"/>
  <c r="R72" i="1"/>
  <c r="S72" i="1" s="1"/>
  <c r="I23" i="1"/>
  <c r="K33" i="1"/>
  <c r="S69" i="1"/>
  <c r="S79" i="1" s="1"/>
  <c r="K71" i="1"/>
  <c r="K88" i="1"/>
  <c r="J23" i="1"/>
  <c r="K45" i="1"/>
  <c r="R59" i="1"/>
  <c r="S59" i="1" s="1"/>
  <c r="K62" i="1"/>
  <c r="R65" i="1"/>
  <c r="S65" i="1" s="1"/>
  <c r="I67" i="1"/>
  <c r="K76" i="1"/>
  <c r="K85" i="1"/>
  <c r="K39" i="1"/>
  <c r="K30" i="1"/>
  <c r="K34" i="1" s="1"/>
  <c r="K36" i="1"/>
  <c r="K46" i="1" s="1"/>
  <c r="K48" i="1"/>
  <c r="K49" i="1" s="1"/>
  <c r="S94" i="1" l="1"/>
  <c r="K67" i="1"/>
  <c r="K94" i="1" s="1"/>
  <c r="R91" i="1"/>
  <c r="S84" i="1"/>
  <c r="S91" i="1" s="1"/>
  <c r="I94" i="1"/>
  <c r="R82" i="1"/>
  <c r="R94" i="1" s="1"/>
  <c r="S81" i="1"/>
  <c r="S82" i="1" s="1"/>
  <c r="K91" i="1"/>
  <c r="R23" i="1"/>
  <c r="S19" i="1"/>
  <c r="S23" i="1" s="1"/>
  <c r="S67" i="1"/>
</calcChain>
</file>

<file path=xl/sharedStrings.xml><?xml version="1.0" encoding="utf-8"?>
<sst xmlns="http://schemas.openxmlformats.org/spreadsheetml/2006/main" count="295" uniqueCount="170">
  <si>
    <t>DIRECCIÓN GENERAL DE ALIANZAS PÚBLICO PRIVADAS</t>
  </si>
  <si>
    <t xml:space="preserve">NOMINA DE EMPLEADOS CONTRATADOS </t>
  </si>
  <si>
    <t>CORRESPONDIENTE AL MES SEPTIEMBRE 2024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</si>
  <si>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</si>
  <si>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</si>
  <si>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</si>
  <si>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</si>
  <si>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</si>
  <si>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</si>
  <si>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</si>
  <si>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</si>
  <si>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</si>
  <si>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</si>
  <si>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</si>
  <si>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</si>
  <si>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</si>
  <si>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</si>
  <si>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</si>
  <si>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</si>
  <si>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</si>
  <si>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</si>
  <si>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</si>
  <si>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 xml:space="preserve">CREDITO POR GASTOS EDUCATIVOS </t>
  </si>
  <si>
    <t>TOTAL DESC.</t>
  </si>
  <si>
    <t>NETO A COBRAR</t>
  </si>
  <si>
    <t xml:space="preserve">DEPARTAMENTO DE PLANIFICACIÓN Y DESARROLLO 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</si>
  <si>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</si>
  <si>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</si>
  <si>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</si>
  <si>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</si>
  <si>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</si>
  <si>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</si>
  <si>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</si>
  <si>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</si>
  <si>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</si>
  <si>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>15/05/2022</t>
  </si>
  <si>
    <t xml:space="preserve">DENISSE MARIEL VILLAR MUÑOZ </t>
  </si>
  <si>
    <t xml:space="preserve">ANALISTA DE PLANIIFICACION Y DESARROLLO </t>
  </si>
  <si>
    <t>M</t>
  </si>
  <si>
    <t xml:space="preserve">RAFAEL ARCANGEL LASSIS DE LEON </t>
  </si>
  <si>
    <t>ENC. DE LA DIVISIÓN DE FORMULACIÓN, MONITOREO Y EVALUACION DE PLANES PP</t>
  </si>
  <si>
    <t xml:space="preserve">SUB-TOTAL </t>
  </si>
  <si>
    <t xml:space="preserve">DIRECCIÓN DE RECURSOS HUMANOS </t>
  </si>
  <si>
    <t xml:space="preserve">WENDY A. NUÑEZ NUÑEZ </t>
  </si>
  <si>
    <t>DIRECTORA DE RECURSOS HUMANOS</t>
  </si>
  <si>
    <t>16/09/2020</t>
  </si>
  <si>
    <t>16/11/2024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</si>
  <si>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</si>
  <si>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</si>
  <si>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</si>
  <si>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</si>
  <si>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YHARED DE LA ALT. HENRIQUEZ SAVIÑON</t>
  </si>
  <si>
    <t>ASESORA DE CONCURSOS PUBLICOS</t>
  </si>
  <si>
    <t xml:space="preserve">EVANTUAL </t>
  </si>
  <si>
    <t>SUB-TOTAL</t>
  </si>
  <si>
    <t xml:space="preserve">DIRECCIÓN DE COMUNICACIONES </t>
  </si>
  <si>
    <t xml:space="preserve">PATRIA IVELISSE REYES RODRIGUEZ </t>
  </si>
  <si>
    <t xml:space="preserve">ENCARGADA DE LA DIVISIÓN DE PRENSA </t>
  </si>
  <si>
    <t xml:space="preserve">ROMELIO MONTERO SANCHEZ </t>
  </si>
  <si>
    <t xml:space="preserve">FOTOGRAFO </t>
  </si>
  <si>
    <t>KARLA MARIE  FERRERIRO RIJO</t>
  </si>
  <si>
    <t xml:space="preserve">ANLISTA DE COMUNICACIONES </t>
  </si>
  <si>
    <t xml:space="preserve"> </t>
  </si>
  <si>
    <t xml:space="preserve">RAISA LIZBETH ABREU PEPEN </t>
  </si>
  <si>
    <t xml:space="preserve">ENCARGARGA DEL DEPARTAMENTO DE  ELABORACIÓN DE DOCUMENTOS LEGALES </t>
  </si>
  <si>
    <t xml:space="preserve">FERNANDO JOSE ALCANTARA DURAN </t>
  </si>
  <si>
    <t xml:space="preserve">ANALISTA LEGAL </t>
  </si>
  <si>
    <t xml:space="preserve">DAYANA PENELOPE ACOSTA RUSSO </t>
  </si>
  <si>
    <t xml:space="preserve">WILFRIDO MEJIA CONSE </t>
  </si>
  <si>
    <t xml:space="preserve">DIRECCIÓN ADMINISTRATIVA Y FINANCIERA </t>
  </si>
  <si>
    <t>17/08/2020</t>
  </si>
  <si>
    <t>17/02/2025</t>
  </si>
  <si>
    <t>CARLOS ELMUDESI</t>
  </si>
  <si>
    <t xml:space="preserve">DIRECTOR ADMINISTRATIVO &amp; FINANCIERO 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</si>
  <si>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</si>
  <si>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</si>
  <si>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</si>
  <si>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</si>
  <si>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>16/11/2020</t>
  </si>
  <si>
    <t>16/01/2025</t>
  </si>
  <si>
    <t xml:space="preserve">HELEN ARIANA CASTILLO MENDEZ </t>
  </si>
  <si>
    <t xml:space="preserve">OFICIAL DE ATENCIÓN AL CUIDADANO </t>
  </si>
  <si>
    <t xml:space="preserve">YOHAN ALCANTARA ALCANTARA </t>
  </si>
  <si>
    <t xml:space="preserve">ANALISTA DE PRESUPUESTO </t>
  </si>
  <si>
    <t xml:space="preserve">DANIELA TORRES ARIZA </t>
  </si>
  <si>
    <t xml:space="preserve">TÉCNICO ADMINISTRATIVA </t>
  </si>
  <si>
    <t xml:space="preserve">ISABEL ENCARNACIÓN </t>
  </si>
  <si>
    <t xml:space="preserve">FRANCHESCA LA PAIX BALCACER </t>
  </si>
  <si>
    <t xml:space="preserve">ANALISTA FINANCIERA </t>
  </si>
  <si>
    <t xml:space="preserve">ISAEL MONTILLA MARTINEZ </t>
  </si>
  <si>
    <t>TÉCNICO ADMINISTRATIVO</t>
  </si>
  <si>
    <t>MARIA LAURA DOMENE</t>
  </si>
  <si>
    <t xml:space="preserve">ANALISTA DE DOCUMENTACIÓN </t>
  </si>
  <si>
    <t xml:space="preserve">COMPRAS Y CONTRATACIONES </t>
  </si>
  <si>
    <t xml:space="preserve">LEOMIR DELVALLE PEREZ </t>
  </si>
  <si>
    <t xml:space="preserve">ANALISTA DE COMPRAS Y CONTRATACIONES </t>
  </si>
  <si>
    <t xml:space="preserve">ACCESO A LA INFORMACIÓN </t>
  </si>
  <si>
    <t xml:space="preserve">DIVISIÓN DE SERVICIOS GENERALES </t>
  </si>
  <si>
    <t xml:space="preserve">RUTH ESTHER ESTRELLA LEÓN </t>
  </si>
  <si>
    <t xml:space="preserve">DEPARTAMENTO DE TÉCNOLOGIAS DE LA INFORMACIÓN Y COMUNICACIÓN </t>
  </si>
  <si>
    <t xml:space="preserve">CRISTIAN ADALBERTO ALVAREZ HENRIQUEZ </t>
  </si>
  <si>
    <t xml:space="preserve">ENCARGADO DEL DEPARTAMENTO DE TÉCNOLOGIA </t>
  </si>
  <si>
    <t>27/08/2020</t>
  </si>
  <si>
    <t xml:space="preserve">CESAR GUERRERO </t>
  </si>
  <si>
    <t>ANALISTA  INFORMÁTICO</t>
  </si>
  <si>
    <t xml:space="preserve">ANGEL EDUARDO PEÑA SANTOS </t>
  </si>
  <si>
    <t>SOPORTE TÉCNICO</t>
  </si>
  <si>
    <t xml:space="preserve">CLAUDIO ESPINOSA GALARZA </t>
  </si>
  <si>
    <t xml:space="preserve">DESARROLLADOR DE SISTEMA </t>
  </si>
  <si>
    <t>PEDRO FAMILIA VIOLA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</si>
  <si>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</si>
  <si>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</si>
  <si>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</si>
  <si>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</si>
  <si>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</si>
  <si>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</si>
  <si>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</si>
  <si>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</si>
  <si>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NATACHA MARIA CASTILLO PEREZ </t>
  </si>
  <si>
    <t xml:space="preserve">ANALISTA I DE PROMOCIÓN APP </t>
  </si>
  <si>
    <t xml:space="preserve">RAUL VILADIN  PUJOLS CHANG </t>
  </si>
  <si>
    <t xml:space="preserve">ANALISTA DE PROMOCIÓN APP </t>
  </si>
  <si>
    <t>DIRECCIÓN TÉCNICA</t>
  </si>
  <si>
    <t xml:space="preserve">ELIARDO RAMÓN CAIRO BENOIT </t>
  </si>
  <si>
    <t>DIRECTOR TÉCNICO</t>
  </si>
  <si>
    <t>17/11/2020</t>
  </si>
  <si>
    <t>17/1/2025</t>
  </si>
  <si>
    <t xml:space="preserve">ELBA PATRICIA MÉNDEZ ROSARIO </t>
  </si>
  <si>
    <t xml:space="preserve">ENCARGADA DE ANALISIS Y EVALUACIÓN DE PROYECTOS </t>
  </si>
  <si>
    <t xml:space="preserve">OSCAR REYNALDO MOLINA LAGARES </t>
  </si>
  <si>
    <t xml:space="preserve">SUPERVISOR DE OBRA </t>
  </si>
  <si>
    <t>PAOLA PAREDES</t>
  </si>
  <si>
    <t xml:space="preserve">ANALISTA  DE LA DIRECCIÓN TECNICA </t>
  </si>
  <si>
    <t>27/6/2022</t>
  </si>
  <si>
    <t>27/10/2024</t>
  </si>
  <si>
    <t xml:space="preserve">DIEGO JOSE MEDRANO DORVILLE </t>
  </si>
  <si>
    <t xml:space="preserve">ANALISTA II DEL DEPARTAMENTO DE ANALISIS Y EVALUACIÓN DE PROYECTOS      </t>
  </si>
  <si>
    <t xml:space="preserve">CORAL YAMEL SORIANO BRITO </t>
  </si>
  <si>
    <t>ENCARGADO DE DEPARTAMENTO DE ANTEPROYECTOS Y PRESENTACIÓN DE INICIATIVAS</t>
  </si>
  <si>
    <t>01/11//2023</t>
  </si>
  <si>
    <t>LAURA STEPHANIE CARRASCO BURGOS</t>
  </si>
  <si>
    <t>01/02//2024</t>
  </si>
  <si>
    <t>KATE ALEXANDRA ALCANTARA DE LA CRUZ</t>
  </si>
  <si>
    <t xml:space="preserve">
ANALISTA I DEL DEPARTAMENTO DE ANTEPROYECTO Y PRESENTACIÓN DE INICIATIVA</t>
  </si>
  <si>
    <t>ALTAGRACIA AMALIA DE OLEO MOQUETE</t>
  </si>
  <si>
    <t>ANALISTA DE LA SUBDIRECCION TECNICA</t>
  </si>
  <si>
    <t>SHANTAL BUENO MEDINA</t>
  </si>
  <si>
    <t xml:space="preserve">ANALISTA DEL DEPARTAMENTO DE ANTEPROYECTOS Y PRESENTACIÓN DE INICIATIVAS </t>
  </si>
  <si>
    <t xml:space="preserve">DIVISIÓN DE REGISTRO DE BANCO DE PROYECTOS </t>
  </si>
  <si>
    <t>15/04/2021</t>
  </si>
  <si>
    <t xml:space="preserve">IVANA CABRAL MEJIA </t>
  </si>
  <si>
    <t xml:space="preserve">ENCARGADO DE DIVISIÓN DE REGISTRO Y BANCO DE PROYECTOS </t>
  </si>
  <si>
    <t>DIRECCIÓN DE GESTIÓN Y SUPERVISIÓN</t>
  </si>
  <si>
    <t xml:space="preserve">MAITE MARTINEZ MATEO </t>
  </si>
  <si>
    <t xml:space="preserve">ANALISTA II DEL  DEPARTAMENTO DE ESTRUCTURACIÓN DE PROCESOS COMPETIVOS </t>
  </si>
  <si>
    <t xml:space="preserve">JENNYFER CONTIN DE PINEL </t>
  </si>
  <si>
    <t xml:space="preserve">ENCARGADA. DEL  DEP. DE ESTRUCTURACIÓN DE PROCESOS COMPETITIVOS </t>
  </si>
  <si>
    <t>REYMOND ANTONIO GUZMAN TERRERO</t>
  </si>
  <si>
    <t>ENCARGADO DE LA DIVISION DE GESTION DE PERMISOS</t>
  </si>
  <si>
    <t>WILLIAM JOSEPH  REID BERMUDEZ</t>
  </si>
  <si>
    <t xml:space="preserve">YESICA SUAREZ </t>
  </si>
  <si>
    <t xml:space="preserve">RALPH RODRIGUEZ </t>
  </si>
  <si>
    <t xml:space="preserve">ANALISTA I DEL  DEPARTAMENTO DE ESTRUCTURACIÓN DE CONTRATOS </t>
  </si>
  <si>
    <t>JULISSA MARIA SANCHEZ TEJADA</t>
  </si>
  <si>
    <t xml:space="preserve">ANALISTA DE ESTRUCTURACIÓN DE PROCESOS COMPETITIVOS </t>
  </si>
  <si>
    <t>TOTALES GENERALES</t>
  </si>
  <si>
    <t xml:space="preserve">RAIZA BATISTA </t>
  </si>
  <si>
    <t>WENDY NUÑEZ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</si>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</sst>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16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sz val="16"/>
      <name val="Century Gothic"/>
      <family val="2"/>
    </font>
    <font>
      <sz val="22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23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44" fontId="6" fillId="0" borderId="0" xfId="3" applyNumberFormat="1" applyFont="1"/>
    <xf numFmtId="2" fontId="4" fillId="0" borderId="0" xfId="3" applyNumberFormat="1" applyFont="1" applyAlignment="1">
      <alignment horizontal="center"/>
    </xf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  <xf numFmtId="0" fontId="9" fillId="2" borderId="4" xfId="3" applyFont="1" applyFill="1" applyBorder="1" applyAlignment="1">
      <alignment horizontal="center"/>
    </xf>
    <xf numFmtId="0" fontId="10" fillId="0" borderId="0" xfId="3" applyFont="1"/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2" fillId="0" borderId="4" xfId="3" applyFont="1" applyBorder="1" applyAlignment="1">
      <alignment horizontal="left"/>
    </xf>
    <xf numFmtId="166" fontId="13" fillId="0" borderId="1" xfId="3" applyNumberFormat="1" applyFont="1" applyBorder="1"/>
    <xf numFmtId="166" fontId="13" fillId="0" borderId="3" xfId="3" applyNumberFormat="1" applyFont="1" applyBorder="1"/>
    <xf numFmtId="166" fontId="13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165" fontId="14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165" fontId="13" fillId="0" borderId="4" xfId="3" applyNumberFormat="1" applyFont="1" applyBorder="1" applyAlignment="1">
      <alignment horizontal="center"/>
    </xf>
    <xf numFmtId="165" fontId="13" fillId="2" borderId="4" xfId="3" applyNumberFormat="1" applyFont="1" applyFill="1" applyBorder="1" applyAlignment="1">
      <alignment horizontal="center"/>
    </xf>
    <xf numFmtId="43" fontId="15" fillId="0" borderId="0" xfId="1" applyFont="1"/>
    <xf numFmtId="166" fontId="13" fillId="0" borderId="1" xfId="3" applyNumberFormat="1" applyFont="1" applyBorder="1" applyAlignment="1">
      <alignment horizontal="left"/>
    </xf>
    <xf numFmtId="166" fontId="13" fillId="0" borderId="3" xfId="3" applyNumberFormat="1" applyFont="1" applyBorder="1" applyAlignment="1">
      <alignment horizontal="left"/>
    </xf>
    <xf numFmtId="166" fontId="13" fillId="0" borderId="2" xfId="3" applyNumberFormat="1" applyFont="1" applyBorder="1" applyAlignment="1">
      <alignment horizontal="left"/>
    </xf>
    <xf numFmtId="166" fontId="14" fillId="0" borderId="2" xfId="3" applyNumberFormat="1" applyFont="1" applyBorder="1" applyAlignment="1">
      <alignment horizontal="left"/>
    </xf>
    <xf numFmtId="165" fontId="14" fillId="0" borderId="1" xfId="1" applyNumberFormat="1" applyFont="1" applyBorder="1" applyAlignment="1">
      <alignment horizontal="center"/>
    </xf>
    <xf numFmtId="0" fontId="13" fillId="0" borderId="4" xfId="3" applyFont="1" applyBorder="1" applyAlignment="1">
      <alignment horizontal="left"/>
    </xf>
    <xf numFmtId="166" fontId="13" fillId="0" borderId="2" xfId="3" applyNumberFormat="1" applyFont="1" applyBorder="1" applyAlignment="1">
      <alignment horizontal="center"/>
    </xf>
    <xf numFmtId="165" fontId="13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44" fontId="13" fillId="2" borderId="4" xfId="3" applyNumberFormat="1" applyFont="1" applyFill="1" applyBorder="1" applyAlignment="1">
      <alignment horizontal="center"/>
    </xf>
    <xf numFmtId="166" fontId="14" fillId="0" borderId="1" xfId="3" applyNumberFormat="1" applyFont="1" applyBorder="1" applyAlignment="1">
      <alignment wrapText="1"/>
    </xf>
    <xf numFmtId="166" fontId="14" fillId="0" borderId="4" xfId="3" applyNumberFormat="1" applyFont="1" applyBorder="1" applyAlignment="1">
      <alignment horizontal="center" wrapText="1"/>
    </xf>
    <xf numFmtId="165" fontId="14" fillId="0" borderId="0" xfId="3" applyNumberFormat="1" applyFont="1" applyAlignment="1">
      <alignment horizontal="center"/>
    </xf>
    <xf numFmtId="0" fontId="2" fillId="0" borderId="4" xfId="2" applyFont="1" applyBorder="1"/>
    <xf numFmtId="166" fontId="14" fillId="0" borderId="2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0" fontId="13" fillId="0" borderId="3" xfId="3" applyFont="1" applyBorder="1" applyAlignment="1">
      <alignment horizontal="left"/>
    </xf>
    <xf numFmtId="165" fontId="13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2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0" fontId="12" fillId="0" borderId="7" xfId="3" applyFont="1" applyBorder="1"/>
    <xf numFmtId="0" fontId="12" fillId="0" borderId="4" xfId="3" applyFont="1" applyBorder="1"/>
    <xf numFmtId="0" fontId="12" fillId="0" borderId="8" xfId="3" applyFont="1" applyBorder="1"/>
    <xf numFmtId="0" fontId="12" fillId="0" borderId="0" xfId="3" applyFont="1"/>
    <xf numFmtId="0" fontId="12" fillId="0" borderId="9" xfId="3" applyFont="1" applyBorder="1"/>
    <xf numFmtId="0" fontId="14" fillId="0" borderId="8" xfId="3" applyFont="1" applyBorder="1" applyAlignment="1">
      <alignment horizontal="center"/>
    </xf>
    <xf numFmtId="165" fontId="14" fillId="0" borderId="3" xfId="3" applyNumberFormat="1" applyFont="1" applyBorder="1" applyAlignment="1">
      <alignment horizontal="center"/>
    </xf>
    <xf numFmtId="165" fontId="14" fillId="0" borderId="2" xfId="3" applyNumberFormat="1" applyFont="1" applyBorder="1" applyAlignment="1">
      <alignment horizontal="center"/>
    </xf>
    <xf numFmtId="0" fontId="12" fillId="0" borderId="3" xfId="3" applyFont="1" applyBorder="1"/>
    <xf numFmtId="166" fontId="13" fillId="0" borderId="4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6" xfId="3" applyNumberFormat="1" applyFont="1" applyBorder="1" applyAlignment="1">
      <alignment horizontal="left"/>
    </xf>
    <xf numFmtId="166" fontId="14" fillId="0" borderId="4" xfId="3" applyNumberFormat="1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left" wrapText="1"/>
    </xf>
    <xf numFmtId="165" fontId="13" fillId="2" borderId="5" xfId="3" applyNumberFormat="1" applyFont="1" applyFill="1" applyBorder="1" applyAlignment="1">
      <alignment horizontal="center"/>
    </xf>
    <xf numFmtId="165" fontId="13" fillId="2" borderId="10" xfId="3" applyNumberFormat="1" applyFont="1" applyFill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horizontal="center"/>
    </xf>
    <xf numFmtId="165" fontId="14" fillId="0" borderId="1" xfId="1" applyNumberFormat="1" applyFont="1" applyFill="1" applyBorder="1" applyAlignment="1">
      <alignment horizontal="center"/>
    </xf>
    <xf numFmtId="165" fontId="14" fillId="0" borderId="7" xfId="1" applyNumberFormat="1" applyFont="1" applyBorder="1" applyAlignment="1">
      <alignment horizontal="center"/>
    </xf>
    <xf numFmtId="165" fontId="14" fillId="0" borderId="9" xfId="1" applyNumberFormat="1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166" fontId="14" fillId="0" borderId="10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4" xfId="3" applyNumberFormat="1" applyFont="1" applyBorder="1" applyAlignment="1">
      <alignment horizontal="center"/>
    </xf>
    <xf numFmtId="0" fontId="12" fillId="0" borderId="9" xfId="3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0" fontId="5" fillId="0" borderId="6" xfId="3" applyFont="1" applyBorder="1"/>
    <xf numFmtId="165" fontId="9" fillId="0" borderId="0" xfId="4" applyNumberFormat="1" applyFont="1"/>
    <xf numFmtId="43" fontId="16" fillId="0" borderId="0" xfId="1" applyFont="1"/>
    <xf numFmtId="165" fontId="17" fillId="0" borderId="0" xfId="3" applyNumberFormat="1" applyFont="1"/>
    <xf numFmtId="0" fontId="4" fillId="0" borderId="0" xfId="3" applyFont="1" applyAlignment="1">
      <alignment horizontal="center"/>
    </xf>
    <xf numFmtId="43" fontId="5" fillId="0" borderId="0" xfId="1" applyFont="1"/>
    <xf numFmtId="165" fontId="5" fillId="0" borderId="0" xfId="3" applyNumberFormat="1" applyFont="1"/>
    <xf numFmtId="43" fontId="18" fillId="0" borderId="0" xfId="1" applyFont="1"/>
    <xf numFmtId="165" fontId="5" fillId="0" borderId="0" xfId="1" applyNumberFormat="1" applyFont="1"/>
    <xf numFmtId="0" fontId="19" fillId="0" borderId="0" xfId="3" applyFont="1" applyAlignment="1">
      <alignment horizontal="center" vertical="center" wrapText="1"/>
    </xf>
    <xf numFmtId="44" fontId="19" fillId="0" borderId="0" xfId="3" applyNumberFormat="1" applyFont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 wrapText="1"/>
    </xf>
    <xf numFmtId="43" fontId="20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0" fillId="0" borderId="0" xfId="3" applyFont="1"/>
    <xf numFmtId="0" fontId="20" fillId="0" borderId="0" xfId="3" applyFont="1" applyAlignment="1">
      <alignment horizontal="center"/>
    </xf>
    <xf numFmtId="43" fontId="20" fillId="0" borderId="0" xfId="1" applyFont="1" applyAlignment="1">
      <alignment horizontal="center"/>
    </xf>
    <xf numFmtId="43" fontId="20" fillId="0" borderId="0" xfId="1" applyFont="1" applyAlignment="1">
      <alignment wrapText="1"/>
    </xf>
  </cellXfs>
  <cellStyles count="5">
    <cellStyle name="Millares" xfId="1" builtinId="3"/>
    <cellStyle name="Normal" xfId="0" builtinId="0"/>
    <cellStyle name="Normal 2" xfId="2" xr:uid="{5C0BB8BF-EED3-487B-AB8D-DE15336E4D47}"/>
    <cellStyle name="Normal_Hoja1" xfId="3" xr:uid="{A7876B2E-EDB9-4D17-8B96-12242405D68D}"/>
    <cellStyle name="Normal_Nomina" xfId="4" xr:uid="{32088154-DA73-40CA-A450-6A52A602E0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06BF150A-5498-4BEC-BC62-E9FA65896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6780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2476500</xdr:colOff>
      <xdr:row>94</xdr:row>
      <xdr:rowOff>160020</xdr:rowOff>
    </xdr:from>
    <xdr:ext cx="5692140" cy="1346563"/>
    <xdr:pic>
      <xdr:nvPicPr>
        <xdr:cNvPr id="3" name="Imagen 2">
          <a:extLst>
            <a:ext uri="{FF2B5EF4-FFF2-40B4-BE49-F238E27FC236}">
              <a16:creationId xmlns:a16="http://schemas.microsoft.com/office/drawing/2014/main" id="{E174108F-24B3-416B-8F92-EB426A93D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8540" y="55351680"/>
          <a:ext cx="5692140" cy="134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585568</xdr:colOff>
      <xdr:row>94</xdr:row>
      <xdr:rowOff>283112</xdr:rowOff>
    </xdr:from>
    <xdr:ext cx="5212806" cy="4701903"/>
    <xdr:pic>
      <xdr:nvPicPr>
        <xdr:cNvPr id="4" name="Imagen 3">
          <a:extLst>
            <a:ext uri="{FF2B5EF4-FFF2-40B4-BE49-F238E27FC236}">
              <a16:creationId xmlns:a16="http://schemas.microsoft.com/office/drawing/2014/main" id="{3FC4083B-19B0-4E2C-B130-8534F83C9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51808" y="55474772"/>
          <a:ext cx="5212806" cy="470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1775460</xdr:colOff>
      <xdr:row>94</xdr:row>
      <xdr:rowOff>91440</xdr:rowOff>
    </xdr:from>
    <xdr:ext cx="5117737" cy="1324429"/>
    <xdr:pic>
      <xdr:nvPicPr>
        <xdr:cNvPr id="5" name="Imagen 4">
          <a:extLst>
            <a:ext uri="{FF2B5EF4-FFF2-40B4-BE49-F238E27FC236}">
              <a16:creationId xmlns:a16="http://schemas.microsoft.com/office/drawing/2014/main" id="{5342DCB6-9331-4C4E-B5AA-3A35F67CE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27360" y="55283100"/>
          <a:ext cx="5117737" cy="132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95E2-6705-44CE-A6F9-DA548DDF7FED}">
  <dimension ref="A1:T101"/>
  <sheetViews>
    <sheetView showGridLines="0" tabSelected="1" zoomScale="39" zoomScaleNormal="39" zoomScaleSheetLayoutView="49" workbookViewId="0">
      <pane xSplit="6" topLeftCell="G1" activePane="topRight" state="frozen"/>
      <selection pane="topRight" activeCell="M89" sqref="M89"/>
    </sheetView>
  </sheetViews>
  <sheetFormatPr baseColWidth="10" defaultColWidth="11.44140625" defaultRowHeight="13.2" x14ac:dyDescent="0.25"/>
  <cols>
    <col min="1" max="1" width="13" style="1" customWidth="1"/>
    <col min="2" max="3" width="35.109375" style="1" customWidth="1"/>
    <col min="4" max="4" width="35.44140625" style="1" customWidth="1"/>
    <col min="5" max="5" width="119.33203125" style="1" customWidth="1"/>
    <col min="6" max="6" width="156.6640625" style="1" customWidth="1"/>
    <col min="7" max="7" width="36.33203125" style="1" customWidth="1"/>
    <col min="8" max="8" width="68.44140625" style="1" customWidth="1"/>
    <col min="9" max="9" width="48.109375" style="1" customWidth="1"/>
    <col min="10" max="10" width="49.44140625" style="1" customWidth="1"/>
    <col min="11" max="11" width="56.109375" style="1" bestFit="1" customWidth="1"/>
    <col min="12" max="13" width="46.88671875" style="1" customWidth="1"/>
    <col min="14" max="14" width="44.44140625" style="1" bestFit="1" customWidth="1"/>
    <col min="15" max="15" width="46.6640625" style="1" bestFit="1" customWidth="1"/>
    <col min="16" max="16" width="46.88671875" style="1" customWidth="1"/>
    <col min="17" max="17" width="46.6640625" style="1" customWidth="1"/>
    <col min="18" max="18" width="53.88671875" style="1" customWidth="1"/>
    <col min="19" max="19" width="52.88671875" style="1" customWidth="1"/>
    <col min="20" max="20" width="40.6640625" style="1" customWidth="1"/>
    <col min="21" max="21" width="44.44140625" style="1" customWidth="1"/>
    <col min="22" max="5254" width="11.44140625" style="1"/>
    <col min="5255" max="5261" width="26" style="1" customWidth="1"/>
    <col min="5262" max="16384" width="11.44140625" style="1"/>
  </cols>
  <sheetData>
    <row r="1" spans="1:19" ht="37.5" customHeight="1" x14ac:dyDescent="0.25"/>
    <row r="2" spans="1:19" ht="23.4" customHeight="1" x14ac:dyDescent="0.45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50000000000003" customHeight="1" x14ac:dyDescent="0.45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4"/>
    </row>
    <row r="4" spans="1:19" ht="34.950000000000003" customHeight="1" x14ac:dyDescent="0.45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4"/>
    </row>
    <row r="5" spans="1:19" ht="37.5" customHeight="1" x14ac:dyDescent="0.45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4"/>
    </row>
    <row r="6" spans="1:19" ht="37.5" customHeight="1" x14ac:dyDescent="0.45">
      <c r="D6" s="10"/>
      <c r="E6" s="10"/>
      <c r="F6" s="9" t="s">
        <v>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4"/>
    </row>
    <row r="7" spans="1:19" ht="37.5" customHeight="1" x14ac:dyDescent="0.45">
      <c r="D7" s="9"/>
      <c r="E7" s="9"/>
      <c r="F7" s="9"/>
      <c r="G7" s="9"/>
      <c r="H7" s="11"/>
      <c r="I7" s="9"/>
      <c r="L7" s="9"/>
      <c r="M7" s="9"/>
      <c r="N7" s="9"/>
      <c r="O7" s="12"/>
      <c r="P7" s="12"/>
      <c r="Q7" s="12"/>
      <c r="R7" s="9"/>
      <c r="S7" s="4"/>
    </row>
    <row r="8" spans="1:19" ht="37.5" customHeight="1" thickBot="1" x14ac:dyDescent="0.5">
      <c r="D8" s="4"/>
      <c r="E8" s="4"/>
      <c r="F8" s="4"/>
      <c r="G8" s="4"/>
      <c r="H8" s="11"/>
      <c r="I8" s="4"/>
      <c r="J8" s="4"/>
      <c r="K8" s="4"/>
      <c r="L8" s="13"/>
      <c r="M8" s="13"/>
      <c r="N8" s="13"/>
      <c r="O8" s="14"/>
      <c r="P8" s="12"/>
      <c r="Q8" s="12"/>
      <c r="R8" s="4"/>
      <c r="S8" s="4"/>
    </row>
    <row r="9" spans="1:19" ht="37.5" customHeight="1" thickBot="1" x14ac:dyDescent="0.45">
      <c r="D9" s="15"/>
      <c r="E9" s="16"/>
      <c r="F9" s="16"/>
      <c r="G9" s="16"/>
      <c r="H9" s="17" t="s">
        <v>3</v>
      </c>
      <c r="I9" s="18" t="s">
        <v>4</v>
      </c>
      <c r="J9" s="19"/>
      <c r="K9" s="20" t="s">
        <v>5</v>
      </c>
      <c r="L9" s="20"/>
      <c r="M9" s="20"/>
      <c r="N9" s="20"/>
      <c r="O9" s="20"/>
      <c r="P9" s="19"/>
      <c r="Q9" s="21"/>
      <c r="S9" s="22"/>
    </row>
    <row r="10" spans="1:19" ht="126.6" customHeight="1" thickBot="1" x14ac:dyDescent="0.3">
      <c r="A10" s="23" t="s">
        <v>6</v>
      </c>
      <c r="B10" s="23" t="s">
        <v>7</v>
      </c>
      <c r="C10" s="23" t="s">
        <v>8</v>
      </c>
      <c r="D10" s="23" t="s">
        <v>9</v>
      </c>
      <c r="E10" s="23" t="s">
        <v>10</v>
      </c>
      <c r="F10" s="24" t="s">
        <v>11</v>
      </c>
      <c r="G10" s="24" t="s">
        <v>12</v>
      </c>
      <c r="H10" s="24" t="s">
        <v>13</v>
      </c>
      <c r="I10" s="25" t="s">
        <v>14</v>
      </c>
      <c r="J10" s="24" t="s">
        <v>15</v>
      </c>
      <c r="K10" s="24" t="s">
        <v>16</v>
      </c>
      <c r="L10" s="24" t="s">
        <v>17</v>
      </c>
      <c r="M10" s="26" t="s">
        <v>18</v>
      </c>
      <c r="N10" s="23" t="s">
        <v>19</v>
      </c>
      <c r="O10" s="25" t="s">
        <v>20</v>
      </c>
      <c r="P10" s="27" t="s">
        <v>21</v>
      </c>
      <c r="Q10" s="27" t="s">
        <v>22</v>
      </c>
      <c r="R10" s="24" t="s">
        <v>23</v>
      </c>
      <c r="S10" s="25" t="s">
        <v>24</v>
      </c>
    </row>
    <row r="11" spans="1:19" ht="48.6" customHeight="1" thickBot="1" x14ac:dyDescent="0.5">
      <c r="A11" s="28"/>
      <c r="B11" s="29" t="s">
        <v>25</v>
      </c>
      <c r="C11" s="30"/>
      <c r="D11" s="30"/>
      <c r="E11" s="30"/>
      <c r="F11" s="31"/>
      <c r="G11" s="32"/>
      <c r="H11" s="33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19" ht="37.200000000000003" customHeight="1" thickBot="1" x14ac:dyDescent="0.5">
      <c r="A12" s="28">
        <v>1</v>
      </c>
      <c r="B12" s="35" t="s">
        <v>26</v>
      </c>
      <c r="C12" s="35">
        <v>45659</v>
      </c>
      <c r="D12" s="36" t="s">
        <v>27</v>
      </c>
      <c r="E12" s="32" t="s">
        <v>28</v>
      </c>
      <c r="F12" s="32" t="s">
        <v>29</v>
      </c>
      <c r="G12" s="36" t="s">
        <v>30</v>
      </c>
      <c r="H12" s="33">
        <v>225000</v>
      </c>
      <c r="I12" s="34">
        <f t="shared" ref="I12:I16" si="0">+H12*2.87%</f>
        <v>6457.5</v>
      </c>
      <c r="J12" s="34">
        <f>193525*3.04%</f>
        <v>5883.16</v>
      </c>
      <c r="K12" s="34">
        <f>H12-I12-J12</f>
        <v>212659.34</v>
      </c>
      <c r="L12" s="37">
        <v>41797.19</v>
      </c>
      <c r="M12" s="37"/>
      <c r="N12" s="34"/>
      <c r="O12" s="34">
        <v>25</v>
      </c>
      <c r="P12" s="34"/>
      <c r="Q12" s="34"/>
      <c r="R12" s="34">
        <f>I12+J12+L12+N12+O12+P12</f>
        <v>54162.850000000006</v>
      </c>
      <c r="S12" s="37">
        <f>H12-R12</f>
        <v>170837.15</v>
      </c>
    </row>
    <row r="13" spans="1:19" ht="62.4" customHeight="1" thickBot="1" x14ac:dyDescent="0.5">
      <c r="A13" s="28">
        <v>2</v>
      </c>
      <c r="B13" s="35">
        <v>44199</v>
      </c>
      <c r="C13" s="35">
        <v>45659</v>
      </c>
      <c r="D13" s="36" t="s">
        <v>27</v>
      </c>
      <c r="E13" s="32" t="s">
        <v>31</v>
      </c>
      <c r="F13" s="38" t="s">
        <v>32</v>
      </c>
      <c r="G13" s="36" t="s">
        <v>30</v>
      </c>
      <c r="H13" s="33">
        <v>77000</v>
      </c>
      <c r="I13" s="34">
        <f t="shared" si="0"/>
        <v>2209.9</v>
      </c>
      <c r="J13" s="34">
        <f>H13*3.04%</f>
        <v>2340.8000000000002</v>
      </c>
      <c r="K13" s="34">
        <f>H13-I13-J13</f>
        <v>72449.3</v>
      </c>
      <c r="L13" s="37">
        <f>6695.19-M13</f>
        <v>6695.19</v>
      </c>
      <c r="M13" s="37">
        <v>0</v>
      </c>
      <c r="N13" s="34"/>
      <c r="O13" s="34">
        <f>25</f>
        <v>25</v>
      </c>
      <c r="P13" s="34"/>
      <c r="Q13" s="34"/>
      <c r="R13" s="34">
        <f>I13+J13+L13+N13+O13+P13</f>
        <v>11270.89</v>
      </c>
      <c r="S13" s="37">
        <f t="shared" ref="S13:S16" si="1">H13-R13</f>
        <v>65729.11</v>
      </c>
    </row>
    <row r="14" spans="1:19" ht="38.4" customHeight="1" thickBot="1" x14ac:dyDescent="0.5">
      <c r="A14" s="28">
        <v>3</v>
      </c>
      <c r="B14" s="35">
        <v>44564</v>
      </c>
      <c r="C14" s="35">
        <v>45659</v>
      </c>
      <c r="D14" s="36" t="s">
        <v>27</v>
      </c>
      <c r="E14" s="32" t="s">
        <v>33</v>
      </c>
      <c r="F14" s="38" t="s">
        <v>34</v>
      </c>
      <c r="G14" s="36" t="s">
        <v>30</v>
      </c>
      <c r="H14" s="33">
        <v>115000</v>
      </c>
      <c r="I14" s="34">
        <f t="shared" si="0"/>
        <v>3300.5</v>
      </c>
      <c r="J14" s="34">
        <f>H14*3.04%</f>
        <v>3496</v>
      </c>
      <c r="K14" s="34">
        <f t="shared" ref="K14:K16" si="2">H14-I14-J14</f>
        <v>108203.5</v>
      </c>
      <c r="L14" s="37">
        <v>15633.74</v>
      </c>
      <c r="M14" s="37"/>
      <c r="N14" s="34"/>
      <c r="O14" s="34">
        <v>25</v>
      </c>
      <c r="P14" s="34"/>
      <c r="Q14" s="34">
        <v>0</v>
      </c>
      <c r="R14" s="39">
        <f>I14+J14+N14+O14+P14+L14-Q14</f>
        <v>22455.239999999998</v>
      </c>
      <c r="S14" s="37">
        <f>H14-R14</f>
        <v>92544.760000000009</v>
      </c>
    </row>
    <row r="15" spans="1:19" ht="38.4" customHeight="1" thickBot="1" x14ac:dyDescent="0.5">
      <c r="A15" s="28">
        <v>4</v>
      </c>
      <c r="B15" s="35" t="s">
        <v>35</v>
      </c>
      <c r="C15" s="35">
        <v>45301</v>
      </c>
      <c r="D15" s="36" t="s">
        <v>27</v>
      </c>
      <c r="E15" s="32" t="s">
        <v>36</v>
      </c>
      <c r="F15" s="38" t="s">
        <v>37</v>
      </c>
      <c r="G15" s="36" t="s">
        <v>30</v>
      </c>
      <c r="H15" s="33">
        <v>80000</v>
      </c>
      <c r="I15" s="34">
        <f t="shared" si="0"/>
        <v>2296</v>
      </c>
      <c r="J15" s="34">
        <f>H15*3.04%</f>
        <v>2432</v>
      </c>
      <c r="K15" s="34">
        <f t="shared" si="2"/>
        <v>75272</v>
      </c>
      <c r="L15" s="37">
        <v>7400.87</v>
      </c>
      <c r="M15" s="37">
        <v>0</v>
      </c>
      <c r="N15" s="34"/>
      <c r="O15" s="34">
        <v>25</v>
      </c>
      <c r="P15" s="34"/>
      <c r="Q15" s="34"/>
      <c r="R15" s="34">
        <f>I15+J15+L15+N15+O15+P15</f>
        <v>12153.869999999999</v>
      </c>
      <c r="S15" s="37">
        <f t="shared" si="1"/>
        <v>67846.13</v>
      </c>
    </row>
    <row r="16" spans="1:19" ht="75.75" customHeight="1" thickBot="1" x14ac:dyDescent="0.5">
      <c r="A16" s="28">
        <v>5</v>
      </c>
      <c r="B16" s="40">
        <v>44929</v>
      </c>
      <c r="C16" s="35">
        <v>45659</v>
      </c>
      <c r="D16" s="36" t="s">
        <v>38</v>
      </c>
      <c r="E16" s="32" t="s">
        <v>39</v>
      </c>
      <c r="F16" s="38" t="s">
        <v>40</v>
      </c>
      <c r="G16" s="36" t="s">
        <v>30</v>
      </c>
      <c r="H16" s="33">
        <v>115000</v>
      </c>
      <c r="I16" s="34">
        <f t="shared" si="0"/>
        <v>3300.5</v>
      </c>
      <c r="J16" s="34">
        <f>H16*3.04%</f>
        <v>3496</v>
      </c>
      <c r="K16" s="34">
        <f t="shared" si="2"/>
        <v>108203.5</v>
      </c>
      <c r="L16" s="37">
        <v>15204.88</v>
      </c>
      <c r="M16" s="37"/>
      <c r="N16" s="34">
        <v>1715.46</v>
      </c>
      <c r="O16" s="34">
        <f>25</f>
        <v>25</v>
      </c>
      <c r="P16" s="34"/>
      <c r="Q16" s="34"/>
      <c r="R16" s="34">
        <f>I16+J16+L16+N16+O16+P16</f>
        <v>23741.839999999997</v>
      </c>
      <c r="S16" s="37">
        <f t="shared" si="1"/>
        <v>91258.16</v>
      </c>
    </row>
    <row r="17" spans="1:20" ht="35.4" customHeight="1" thickBot="1" x14ac:dyDescent="0.5">
      <c r="A17" s="28"/>
      <c r="B17" s="41" t="s">
        <v>41</v>
      </c>
      <c r="C17" s="42"/>
      <c r="D17" s="42"/>
      <c r="E17" s="42"/>
      <c r="F17" s="43"/>
      <c r="G17" s="44"/>
      <c r="H17" s="45">
        <f>H12+H13+H14+H15+H16</f>
        <v>612000</v>
      </c>
      <c r="I17" s="45">
        <f t="shared" ref="I17:S17" si="3">I12+I13+I14+I15+I16</f>
        <v>17564.400000000001</v>
      </c>
      <c r="J17" s="45">
        <f t="shared" si="3"/>
        <v>17647.96</v>
      </c>
      <c r="K17" s="45">
        <f t="shared" si="3"/>
        <v>576787.64</v>
      </c>
      <c r="L17" s="45">
        <f t="shared" si="3"/>
        <v>86731.87000000001</v>
      </c>
      <c r="M17" s="45">
        <f t="shared" si="3"/>
        <v>0</v>
      </c>
      <c r="N17" s="45">
        <f t="shared" si="3"/>
        <v>1715.46</v>
      </c>
      <c r="O17" s="45">
        <f t="shared" si="3"/>
        <v>125</v>
      </c>
      <c r="P17" s="45">
        <f t="shared" si="3"/>
        <v>0</v>
      </c>
      <c r="Q17" s="45">
        <f t="shared" si="3"/>
        <v>0</v>
      </c>
      <c r="R17" s="45">
        <f t="shared" si="3"/>
        <v>123784.69</v>
      </c>
      <c r="S17" s="45">
        <f t="shared" si="3"/>
        <v>488215.31000000006</v>
      </c>
      <c r="T17" s="46"/>
    </row>
    <row r="18" spans="1:20" ht="48.6" customHeight="1" thickBot="1" x14ac:dyDescent="0.5">
      <c r="A18" s="28"/>
      <c r="B18" s="47" t="s">
        <v>42</v>
      </c>
      <c r="C18" s="48"/>
      <c r="D18" s="48"/>
      <c r="E18" s="49"/>
      <c r="F18" s="32"/>
      <c r="G18" s="32"/>
      <c r="H18" s="33"/>
      <c r="I18" s="34"/>
      <c r="J18" s="34"/>
      <c r="K18" s="34"/>
      <c r="L18" s="37"/>
      <c r="M18" s="37"/>
      <c r="N18" s="34"/>
      <c r="O18" s="34"/>
      <c r="P18" s="34"/>
      <c r="Q18" s="34"/>
      <c r="R18" s="34"/>
      <c r="S18" s="34"/>
    </row>
    <row r="19" spans="1:20" ht="36.6" customHeight="1" thickBot="1" x14ac:dyDescent="0.5">
      <c r="A19" s="28">
        <v>6</v>
      </c>
      <c r="B19" s="35">
        <v>43872</v>
      </c>
      <c r="C19" s="35">
        <v>45333</v>
      </c>
      <c r="D19" s="35" t="s">
        <v>27</v>
      </c>
      <c r="E19" s="50" t="s">
        <v>43</v>
      </c>
      <c r="F19" s="32" t="s">
        <v>44</v>
      </c>
      <c r="G19" s="36" t="s">
        <v>30</v>
      </c>
      <c r="H19" s="33">
        <v>225000</v>
      </c>
      <c r="I19" s="34">
        <f>H19*2.87%</f>
        <v>6457.5</v>
      </c>
      <c r="J19" s="34">
        <f>193525*3.04%</f>
        <v>5883.16</v>
      </c>
      <c r="K19" s="34">
        <f>H19-I19-J19</f>
        <v>212659.34</v>
      </c>
      <c r="L19" s="37">
        <v>41797.19</v>
      </c>
      <c r="M19" s="37"/>
      <c r="N19" s="34"/>
      <c r="O19" s="34">
        <f>25</f>
        <v>25</v>
      </c>
      <c r="P19" s="34"/>
      <c r="Q19" s="51"/>
      <c r="R19" s="51">
        <f>I19+J19+L19+N19+O19+P19</f>
        <v>54162.850000000006</v>
      </c>
      <c r="S19" s="37">
        <f>H19-R19</f>
        <v>170837.15</v>
      </c>
    </row>
    <row r="20" spans="1:20" ht="37.200000000000003" customHeight="1" thickBot="1" x14ac:dyDescent="0.5">
      <c r="A20" s="28">
        <v>7</v>
      </c>
      <c r="B20" s="35" t="s">
        <v>45</v>
      </c>
      <c r="C20" s="35" t="s">
        <v>46</v>
      </c>
      <c r="D20" s="36" t="s">
        <v>27</v>
      </c>
      <c r="E20" s="32" t="s">
        <v>47</v>
      </c>
      <c r="F20" s="32" t="s">
        <v>48</v>
      </c>
      <c r="G20" s="36" t="s">
        <v>30</v>
      </c>
      <c r="H20" s="33">
        <v>125000</v>
      </c>
      <c r="I20" s="34">
        <f>H20*2.87%</f>
        <v>3587.5</v>
      </c>
      <c r="J20" s="34">
        <f>H20*3.04%</f>
        <v>3800</v>
      </c>
      <c r="K20" s="34">
        <f>H20-I20-J20</f>
        <v>117612.5</v>
      </c>
      <c r="L20" s="37">
        <v>17985.990000000002</v>
      </c>
      <c r="M20" s="37"/>
      <c r="N20" s="34"/>
      <c r="O20" s="34">
        <f>25</f>
        <v>25</v>
      </c>
      <c r="P20" s="34"/>
      <c r="Q20" s="51">
        <v>0</v>
      </c>
      <c r="R20" s="51">
        <f>I20+J20+N20+O20+P20+L20-Q20</f>
        <v>25398.49</v>
      </c>
      <c r="S20" s="37">
        <f t="shared" ref="S20:S22" si="4">H20-R20</f>
        <v>99601.51</v>
      </c>
    </row>
    <row r="21" spans="1:20" ht="37.200000000000003" customHeight="1" thickBot="1" x14ac:dyDescent="0.5">
      <c r="A21" s="28">
        <v>8</v>
      </c>
      <c r="B21" s="35">
        <v>44928</v>
      </c>
      <c r="C21" s="35">
        <v>45659</v>
      </c>
      <c r="D21" s="36" t="s">
        <v>27</v>
      </c>
      <c r="E21" s="32" t="s">
        <v>49</v>
      </c>
      <c r="F21" s="32" t="s">
        <v>50</v>
      </c>
      <c r="G21" s="36" t="s">
        <v>30</v>
      </c>
      <c r="H21" s="33">
        <v>82000</v>
      </c>
      <c r="I21" s="34">
        <f>H21*2.87%</f>
        <v>2353.4</v>
      </c>
      <c r="J21" s="34">
        <f>H21*3.04%</f>
        <v>2492.8000000000002</v>
      </c>
      <c r="K21" s="34">
        <f>H21-I21-J21</f>
        <v>77153.8</v>
      </c>
      <c r="L21" s="37">
        <v>7871.32</v>
      </c>
      <c r="M21" s="37"/>
      <c r="N21" s="34"/>
      <c r="O21" s="34">
        <v>25</v>
      </c>
      <c r="P21" s="34"/>
      <c r="Q21" s="51">
        <v>0</v>
      </c>
      <c r="R21" s="51">
        <f>I21+J21+N21+O21+P21+L21-Q21</f>
        <v>12742.52</v>
      </c>
      <c r="S21" s="37">
        <f t="shared" si="4"/>
        <v>69257.48</v>
      </c>
    </row>
    <row r="22" spans="1:20" ht="37.200000000000003" customHeight="1" thickBot="1" x14ac:dyDescent="0.5">
      <c r="A22" s="28">
        <v>9</v>
      </c>
      <c r="B22" s="35">
        <v>45299</v>
      </c>
      <c r="C22" s="35">
        <v>45658</v>
      </c>
      <c r="D22" s="36" t="s">
        <v>27</v>
      </c>
      <c r="E22" s="32" t="s">
        <v>51</v>
      </c>
      <c r="F22" s="32" t="s">
        <v>52</v>
      </c>
      <c r="G22" s="36" t="s">
        <v>53</v>
      </c>
      <c r="H22" s="33">
        <v>120000</v>
      </c>
      <c r="I22" s="34">
        <f>H22*2.87%</f>
        <v>3444</v>
      </c>
      <c r="J22" s="34">
        <f>H22*3.04%</f>
        <v>3648</v>
      </c>
      <c r="K22" s="34">
        <f>H22-I22-J22</f>
        <v>112908</v>
      </c>
      <c r="L22" s="37">
        <v>16809.939999999999</v>
      </c>
      <c r="M22" s="37"/>
      <c r="N22" s="34"/>
      <c r="O22" s="34">
        <v>0</v>
      </c>
      <c r="P22" s="34"/>
      <c r="Q22" s="51">
        <v>0</v>
      </c>
      <c r="R22" s="51">
        <f>I22+J22+N22+O22+P22+L22-Q22</f>
        <v>23901.94</v>
      </c>
      <c r="S22" s="37">
        <f t="shared" si="4"/>
        <v>96098.06</v>
      </c>
    </row>
    <row r="23" spans="1:20" ht="39.6" customHeight="1" thickBot="1" x14ac:dyDescent="0.5">
      <c r="A23" s="28"/>
      <c r="B23" s="41" t="s">
        <v>54</v>
      </c>
      <c r="C23" s="42"/>
      <c r="D23" s="42"/>
      <c r="E23" s="42"/>
      <c r="F23" s="43"/>
      <c r="G23" s="52"/>
      <c r="H23" s="45">
        <f>H19+H20+H21+H22</f>
        <v>552000</v>
      </c>
      <c r="I23" s="45">
        <f t="shared" ref="I23:S23" si="5">I19+I20+I21</f>
        <v>12398.4</v>
      </c>
      <c r="J23" s="45">
        <f t="shared" si="5"/>
        <v>12175.96</v>
      </c>
      <c r="K23" s="45">
        <f t="shared" si="5"/>
        <v>407425.63999999996</v>
      </c>
      <c r="L23" s="45">
        <f t="shared" si="5"/>
        <v>67654.5</v>
      </c>
      <c r="M23" s="45">
        <f t="shared" si="5"/>
        <v>0</v>
      </c>
      <c r="N23" s="45">
        <f t="shared" si="5"/>
        <v>0</v>
      </c>
      <c r="O23" s="45">
        <f t="shared" si="5"/>
        <v>75</v>
      </c>
      <c r="P23" s="45">
        <f t="shared" si="5"/>
        <v>0</v>
      </c>
      <c r="Q23" s="45">
        <f t="shared" si="5"/>
        <v>0</v>
      </c>
      <c r="R23" s="45">
        <f t="shared" si="5"/>
        <v>92303.860000000015</v>
      </c>
      <c r="S23" s="45">
        <f t="shared" si="5"/>
        <v>339696.13999999996</v>
      </c>
    </row>
    <row r="24" spans="1:20" ht="48.6" customHeight="1" thickBot="1" x14ac:dyDescent="0.5">
      <c r="A24" s="28"/>
      <c r="B24" s="47" t="s">
        <v>55</v>
      </c>
      <c r="C24" s="48"/>
      <c r="D24" s="48"/>
      <c r="E24" s="48"/>
      <c r="F24" s="53"/>
      <c r="G24" s="52"/>
      <c r="H24" s="44"/>
      <c r="I24" s="44"/>
      <c r="J24" s="44"/>
      <c r="K24" s="44"/>
      <c r="L24" s="44"/>
      <c r="M24" s="44"/>
      <c r="N24" s="44"/>
      <c r="O24" s="33"/>
      <c r="P24" s="44"/>
      <c r="Q24" s="54"/>
      <c r="R24" s="54"/>
      <c r="S24" s="44"/>
    </row>
    <row r="25" spans="1:20" ht="37.200000000000003" customHeight="1" thickBot="1" x14ac:dyDescent="0.5">
      <c r="A25" s="28">
        <v>10</v>
      </c>
      <c r="B25" s="40">
        <v>44198</v>
      </c>
      <c r="C25" s="35">
        <v>45659</v>
      </c>
      <c r="D25" s="35" t="s">
        <v>27</v>
      </c>
      <c r="E25" s="55" t="s">
        <v>56</v>
      </c>
      <c r="F25" s="50" t="s">
        <v>57</v>
      </c>
      <c r="G25" s="36" t="s">
        <v>30</v>
      </c>
      <c r="H25" s="33">
        <v>110000</v>
      </c>
      <c r="I25" s="33">
        <f t="shared" ref="I25:I27" si="6">H25*2.87%</f>
        <v>3157</v>
      </c>
      <c r="J25" s="33">
        <f t="shared" ref="J25:J27" si="7">H25*3.04%</f>
        <v>3344</v>
      </c>
      <c r="K25" s="33">
        <f t="shared" ref="K25:K27" si="8">H25-I25-J25</f>
        <v>103499</v>
      </c>
      <c r="L25" s="33">
        <v>14457.42</v>
      </c>
      <c r="M25" s="33"/>
      <c r="N25" s="33"/>
      <c r="O25" s="33">
        <f>25</f>
        <v>25</v>
      </c>
      <c r="P25" s="33"/>
      <c r="Q25" s="39"/>
      <c r="R25" s="39">
        <f t="shared" ref="R25:R27" si="9">I25+L25+N25+O25+P25+J25</f>
        <v>20983.42</v>
      </c>
      <c r="S25" s="33">
        <f t="shared" ref="S25:S27" si="10">H25-R25</f>
        <v>89016.58</v>
      </c>
    </row>
    <row r="26" spans="1:20" ht="37.200000000000003" customHeight="1" thickBot="1" x14ac:dyDescent="0.5">
      <c r="A26" s="28">
        <v>11</v>
      </c>
      <c r="B26" s="40">
        <v>44207</v>
      </c>
      <c r="C26" s="40">
        <v>45302</v>
      </c>
      <c r="D26" s="35" t="s">
        <v>38</v>
      </c>
      <c r="E26" s="55" t="s">
        <v>58</v>
      </c>
      <c r="F26" s="32" t="s">
        <v>59</v>
      </c>
      <c r="G26" s="36" t="s">
        <v>30</v>
      </c>
      <c r="H26" s="33">
        <v>65000</v>
      </c>
      <c r="I26" s="33">
        <f t="shared" si="6"/>
        <v>1865.5</v>
      </c>
      <c r="J26" s="33">
        <f t="shared" si="7"/>
        <v>1976</v>
      </c>
      <c r="K26" s="33">
        <f t="shared" si="8"/>
        <v>61158.5</v>
      </c>
      <c r="L26" s="33">
        <v>4427.58</v>
      </c>
      <c r="M26" s="33">
        <v>0</v>
      </c>
      <c r="N26" s="44"/>
      <c r="O26" s="33">
        <v>25</v>
      </c>
      <c r="P26" s="44"/>
      <c r="Q26" s="54"/>
      <c r="R26" s="39">
        <f t="shared" si="9"/>
        <v>8294.08</v>
      </c>
      <c r="S26" s="33">
        <f t="shared" si="10"/>
        <v>56705.919999999998</v>
      </c>
    </row>
    <row r="27" spans="1:20" ht="37.200000000000003" customHeight="1" thickBot="1" x14ac:dyDescent="0.5">
      <c r="A27" s="28">
        <v>12</v>
      </c>
      <c r="B27" s="40">
        <v>44567</v>
      </c>
      <c r="C27" s="40">
        <v>45303</v>
      </c>
      <c r="D27" s="35" t="s">
        <v>27</v>
      </c>
      <c r="E27" s="55" t="s">
        <v>60</v>
      </c>
      <c r="F27" s="32" t="s">
        <v>61</v>
      </c>
      <c r="G27" s="36" t="s">
        <v>30</v>
      </c>
      <c r="H27" s="33">
        <v>70000</v>
      </c>
      <c r="I27" s="33">
        <f t="shared" si="6"/>
        <v>2009</v>
      </c>
      <c r="J27" s="33">
        <f t="shared" si="7"/>
        <v>2128</v>
      </c>
      <c r="K27" s="33">
        <f t="shared" si="8"/>
        <v>65863</v>
      </c>
      <c r="L27" s="33">
        <v>7400.87</v>
      </c>
      <c r="M27" s="33">
        <v>0</v>
      </c>
      <c r="N27" s="44"/>
      <c r="O27" s="33">
        <f>25</f>
        <v>25</v>
      </c>
      <c r="P27" s="44"/>
      <c r="Q27" s="54"/>
      <c r="R27" s="39">
        <f t="shared" si="9"/>
        <v>11562.869999999999</v>
      </c>
      <c r="S27" s="33">
        <f t="shared" si="10"/>
        <v>58437.130000000005</v>
      </c>
    </row>
    <row r="28" spans="1:20" ht="48.6" customHeight="1" thickBot="1" x14ac:dyDescent="0.5">
      <c r="A28" s="28"/>
      <c r="B28" s="41" t="s">
        <v>54</v>
      </c>
      <c r="C28" s="42"/>
      <c r="D28" s="42"/>
      <c r="E28" s="42"/>
      <c r="F28" s="43"/>
      <c r="G28" s="52"/>
      <c r="H28" s="56">
        <f>H25+H26+H27</f>
        <v>245000</v>
      </c>
      <c r="I28" s="56">
        <f t="shared" ref="I28:S28" si="11">I25+I26+I27</f>
        <v>7031.5</v>
      </c>
      <c r="J28" s="56">
        <f t="shared" si="11"/>
        <v>7448</v>
      </c>
      <c r="K28" s="56">
        <f t="shared" si="11"/>
        <v>230520.5</v>
      </c>
      <c r="L28" s="56">
        <f t="shared" si="11"/>
        <v>26285.87</v>
      </c>
      <c r="M28" s="56">
        <f t="shared" si="11"/>
        <v>0</v>
      </c>
      <c r="N28" s="56">
        <f t="shared" si="11"/>
        <v>0</v>
      </c>
      <c r="O28" s="56">
        <f t="shared" si="11"/>
        <v>75</v>
      </c>
      <c r="P28" s="56">
        <f t="shared" si="11"/>
        <v>0</v>
      </c>
      <c r="Q28" s="56">
        <f t="shared" si="11"/>
        <v>0</v>
      </c>
      <c r="R28" s="56">
        <f t="shared" si="11"/>
        <v>40840.369999999995</v>
      </c>
      <c r="S28" s="56">
        <f t="shared" si="11"/>
        <v>204159.63</v>
      </c>
    </row>
    <row r="29" spans="1:20" ht="37.200000000000003" customHeight="1" thickBot="1" x14ac:dyDescent="0.5">
      <c r="A29" s="28"/>
      <c r="B29" s="47" t="s">
        <v>62</v>
      </c>
      <c r="C29" s="48"/>
      <c r="D29" s="48"/>
      <c r="E29" s="49"/>
      <c r="F29" s="53"/>
      <c r="G29" s="52"/>
      <c r="H29" s="44"/>
      <c r="I29" s="44"/>
      <c r="J29" s="44"/>
      <c r="K29" s="44"/>
      <c r="L29" s="44"/>
      <c r="M29" s="44"/>
      <c r="N29" s="44"/>
      <c r="O29" s="44"/>
      <c r="P29" s="44"/>
      <c r="Q29" s="54"/>
      <c r="R29" s="54"/>
      <c r="S29" s="44"/>
    </row>
    <row r="30" spans="1:20" ht="55.8" thickBot="1" x14ac:dyDescent="0.5">
      <c r="A30" s="28">
        <v>13</v>
      </c>
      <c r="B30" s="40">
        <v>44198</v>
      </c>
      <c r="C30" s="35">
        <v>45659</v>
      </c>
      <c r="D30" s="35" t="s">
        <v>27</v>
      </c>
      <c r="E30" s="55" t="s">
        <v>63</v>
      </c>
      <c r="F30" s="57" t="s">
        <v>64</v>
      </c>
      <c r="G30" s="58" t="s">
        <v>30</v>
      </c>
      <c r="H30" s="33">
        <v>150000</v>
      </c>
      <c r="I30" s="33">
        <f t="shared" ref="I30:I33" si="12">H30*2.87%</f>
        <v>4305</v>
      </c>
      <c r="J30" s="33">
        <f t="shared" ref="J30:J33" si="13">H30*3.04%</f>
        <v>4560</v>
      </c>
      <c r="K30" s="33">
        <f t="shared" ref="K30:K33" si="14">H30-I30-J30</f>
        <v>141135</v>
      </c>
      <c r="L30" s="33">
        <v>23866.69</v>
      </c>
      <c r="M30" s="59"/>
      <c r="N30" s="60"/>
      <c r="O30" s="33">
        <v>25</v>
      </c>
      <c r="P30" s="33"/>
      <c r="Q30" s="39">
        <v>0</v>
      </c>
      <c r="R30" s="39">
        <f>I30+J30+N30+O30+P30+L30-Q30</f>
        <v>32756.69</v>
      </c>
      <c r="S30" s="33">
        <f t="shared" ref="S30:S33" si="15">H30-R30</f>
        <v>117243.31</v>
      </c>
    </row>
    <row r="31" spans="1:20" ht="37.200000000000003" customHeight="1" thickBot="1" x14ac:dyDescent="0.5">
      <c r="A31" s="28">
        <v>14</v>
      </c>
      <c r="B31" s="40">
        <v>44198</v>
      </c>
      <c r="C31" s="35">
        <v>45659</v>
      </c>
      <c r="D31" s="35" t="s">
        <v>38</v>
      </c>
      <c r="E31" s="55" t="s">
        <v>65</v>
      </c>
      <c r="F31" s="50" t="s">
        <v>66</v>
      </c>
      <c r="G31" s="36" t="s">
        <v>30</v>
      </c>
      <c r="H31" s="33">
        <v>72000</v>
      </c>
      <c r="I31" s="33">
        <f t="shared" si="12"/>
        <v>2066.4</v>
      </c>
      <c r="J31" s="33">
        <f t="shared" si="13"/>
        <v>2188.8000000000002</v>
      </c>
      <c r="K31" s="33">
        <f t="shared" si="14"/>
        <v>67744.800000000003</v>
      </c>
      <c r="L31" s="33">
        <v>5744.84</v>
      </c>
      <c r="M31" s="33">
        <v>0</v>
      </c>
      <c r="N31" s="33"/>
      <c r="O31" s="33">
        <v>25</v>
      </c>
      <c r="P31" s="33"/>
      <c r="Q31" s="39"/>
      <c r="R31" s="39">
        <f>I31+J31+N31+O31+P31+L31</f>
        <v>10025.040000000001</v>
      </c>
      <c r="S31" s="33">
        <f t="shared" si="15"/>
        <v>61974.96</v>
      </c>
    </row>
    <row r="32" spans="1:20" ht="37.200000000000003" customHeight="1" thickBot="1" x14ac:dyDescent="0.5">
      <c r="A32" s="28">
        <v>15</v>
      </c>
      <c r="B32" s="40">
        <v>44198</v>
      </c>
      <c r="C32" s="40">
        <v>45303</v>
      </c>
      <c r="D32" s="35" t="s">
        <v>27</v>
      </c>
      <c r="E32" s="55" t="s">
        <v>67</v>
      </c>
      <c r="F32" s="50" t="s">
        <v>66</v>
      </c>
      <c r="G32" s="36" t="s">
        <v>30</v>
      </c>
      <c r="H32" s="33">
        <v>95000</v>
      </c>
      <c r="I32" s="33">
        <f t="shared" si="12"/>
        <v>2726.5</v>
      </c>
      <c r="J32" s="33">
        <f t="shared" si="13"/>
        <v>2888</v>
      </c>
      <c r="K32" s="33">
        <f t="shared" si="14"/>
        <v>89385.5</v>
      </c>
      <c r="L32" s="33">
        <v>10929.24</v>
      </c>
      <c r="M32" s="33"/>
      <c r="N32" s="33"/>
      <c r="O32" s="33">
        <v>25</v>
      </c>
      <c r="P32" s="33">
        <v>6185.43</v>
      </c>
      <c r="Q32" s="39"/>
      <c r="R32" s="39">
        <f t="shared" ref="R32:R33" si="16">I32+J32+N32+O32+P32+L32</f>
        <v>22754.17</v>
      </c>
      <c r="S32" s="33">
        <f t="shared" si="15"/>
        <v>72245.83</v>
      </c>
    </row>
    <row r="33" spans="1:19" ht="37.200000000000003" customHeight="1" thickBot="1" x14ac:dyDescent="0.5">
      <c r="A33" s="28">
        <v>16</v>
      </c>
      <c r="B33" s="40">
        <v>44938</v>
      </c>
      <c r="C33" s="40">
        <v>45303</v>
      </c>
      <c r="D33" s="35" t="s">
        <v>38</v>
      </c>
      <c r="E33" s="55" t="s">
        <v>68</v>
      </c>
      <c r="F33" s="50" t="s">
        <v>66</v>
      </c>
      <c r="G33" s="36" t="s">
        <v>30</v>
      </c>
      <c r="H33" s="33">
        <v>95000</v>
      </c>
      <c r="I33" s="33">
        <f t="shared" si="12"/>
        <v>2726.5</v>
      </c>
      <c r="J33" s="33">
        <f t="shared" si="13"/>
        <v>2888</v>
      </c>
      <c r="K33" s="33">
        <f t="shared" si="14"/>
        <v>89385.5</v>
      </c>
      <c r="L33" s="33">
        <v>10929.24</v>
      </c>
      <c r="M33" s="33"/>
      <c r="N33" s="33"/>
      <c r="O33" s="33">
        <v>25</v>
      </c>
      <c r="P33" s="33">
        <v>0</v>
      </c>
      <c r="Q33" s="39"/>
      <c r="R33" s="39">
        <f t="shared" si="16"/>
        <v>16568.739999999998</v>
      </c>
      <c r="S33" s="33">
        <f t="shared" si="15"/>
        <v>78431.260000000009</v>
      </c>
    </row>
    <row r="34" spans="1:19" ht="48.6" customHeight="1" thickBot="1" x14ac:dyDescent="0.5">
      <c r="A34" s="28"/>
      <c r="B34" s="41" t="s">
        <v>54</v>
      </c>
      <c r="C34" s="42"/>
      <c r="D34" s="42"/>
      <c r="E34" s="42"/>
      <c r="F34" s="43"/>
      <c r="G34" s="52"/>
      <c r="H34" s="45">
        <f>H30+H31+H32+H33</f>
        <v>412000</v>
      </c>
      <c r="I34" s="45">
        <f t="shared" ref="I34:S34" si="17">I30+I31+I32+I33</f>
        <v>11824.4</v>
      </c>
      <c r="J34" s="45">
        <f t="shared" si="17"/>
        <v>12524.8</v>
      </c>
      <c r="K34" s="45">
        <f t="shared" si="17"/>
        <v>387650.8</v>
      </c>
      <c r="L34" s="45">
        <f t="shared" si="17"/>
        <v>51470.009999999995</v>
      </c>
      <c r="M34" s="45">
        <f t="shared" si="17"/>
        <v>0</v>
      </c>
      <c r="N34" s="45">
        <f t="shared" si="17"/>
        <v>0</v>
      </c>
      <c r="O34" s="45">
        <f t="shared" si="17"/>
        <v>100</v>
      </c>
      <c r="P34" s="45">
        <f t="shared" si="17"/>
        <v>6185.43</v>
      </c>
      <c r="Q34" s="45">
        <f t="shared" si="17"/>
        <v>0</v>
      </c>
      <c r="R34" s="45">
        <f t="shared" si="17"/>
        <v>82104.639999999985</v>
      </c>
      <c r="S34" s="45">
        <f t="shared" si="17"/>
        <v>329895.36</v>
      </c>
    </row>
    <row r="35" spans="1:19" ht="48.6" customHeight="1" thickBot="1" x14ac:dyDescent="0.5">
      <c r="A35" s="28"/>
      <c r="B35" s="47" t="s">
        <v>69</v>
      </c>
      <c r="C35" s="48"/>
      <c r="D35" s="48"/>
      <c r="E35" s="49"/>
      <c r="F35" s="53"/>
      <c r="G35" s="52"/>
      <c r="H35" s="44"/>
      <c r="I35" s="44"/>
      <c r="J35" s="44"/>
      <c r="K35" s="44"/>
      <c r="L35" s="44"/>
      <c r="M35" s="44"/>
      <c r="N35" s="44"/>
      <c r="O35" s="33"/>
      <c r="P35" s="44"/>
      <c r="Q35" s="54"/>
      <c r="R35" s="54"/>
      <c r="S35" s="44"/>
    </row>
    <row r="36" spans="1:19" ht="37.200000000000003" customHeight="1" thickBot="1" x14ac:dyDescent="0.5">
      <c r="A36" s="28">
        <v>17</v>
      </c>
      <c r="B36" s="40" t="s">
        <v>70</v>
      </c>
      <c r="C36" s="40" t="s">
        <v>71</v>
      </c>
      <c r="D36" s="35" t="s">
        <v>38</v>
      </c>
      <c r="E36" s="55" t="s">
        <v>72</v>
      </c>
      <c r="F36" s="50" t="s">
        <v>73</v>
      </c>
      <c r="G36" s="36" t="s">
        <v>30</v>
      </c>
      <c r="H36" s="33">
        <v>225000</v>
      </c>
      <c r="I36" s="33">
        <f t="shared" ref="I36:I45" si="18">H36*2.87%</f>
        <v>6457.5</v>
      </c>
      <c r="J36" s="33">
        <f>193525*3.04%</f>
        <v>5883.16</v>
      </c>
      <c r="K36" s="33">
        <f t="shared" ref="K36:K45" si="19">H36-I36-J36</f>
        <v>212659.34</v>
      </c>
      <c r="L36" s="33">
        <v>41797.19</v>
      </c>
      <c r="M36" s="33"/>
      <c r="N36" s="44"/>
      <c r="O36" s="33">
        <v>25</v>
      </c>
      <c r="P36" s="44"/>
      <c r="Q36" s="54"/>
      <c r="R36" s="39">
        <f>I36+J36+N319+L36+N36+O36+P36</f>
        <v>54162.850000000006</v>
      </c>
      <c r="S36" s="33">
        <f t="shared" ref="S36:S45" si="20">H36-R36</f>
        <v>170837.15</v>
      </c>
    </row>
    <row r="37" spans="1:19" ht="37.200000000000003" customHeight="1" thickBot="1" x14ac:dyDescent="0.5">
      <c r="A37" s="28">
        <v>18</v>
      </c>
      <c r="B37" s="40">
        <v>43872</v>
      </c>
      <c r="C37" s="40">
        <v>45690</v>
      </c>
      <c r="D37" s="35" t="s">
        <v>38</v>
      </c>
      <c r="E37" s="55" t="s">
        <v>74</v>
      </c>
      <c r="F37" s="50" t="s">
        <v>75</v>
      </c>
      <c r="G37" s="36" t="s">
        <v>30</v>
      </c>
      <c r="H37" s="33">
        <v>135000</v>
      </c>
      <c r="I37" s="33">
        <f t="shared" si="18"/>
        <v>3874.5</v>
      </c>
      <c r="J37" s="33">
        <f t="shared" ref="J37:J45" si="21">H37*3.04%</f>
        <v>4104</v>
      </c>
      <c r="K37" s="33">
        <f t="shared" si="19"/>
        <v>127021.5</v>
      </c>
      <c r="L37" s="33">
        <v>20338.189999999999</v>
      </c>
      <c r="M37" s="33"/>
      <c r="N37" s="44"/>
      <c r="O37" s="33">
        <v>25</v>
      </c>
      <c r="P37" s="44"/>
      <c r="Q37" s="54"/>
      <c r="R37" s="39">
        <f>I37+J37+N320+L37+N37+O37+P37</f>
        <v>28341.69</v>
      </c>
      <c r="S37" s="33">
        <f t="shared" si="20"/>
        <v>106658.31</v>
      </c>
    </row>
    <row r="38" spans="1:19" ht="37.200000000000003" customHeight="1" thickBot="1" x14ac:dyDescent="0.5">
      <c r="A38" s="28">
        <v>19</v>
      </c>
      <c r="B38" s="40">
        <v>44199</v>
      </c>
      <c r="C38" s="35">
        <v>45659</v>
      </c>
      <c r="D38" s="61" t="s">
        <v>27</v>
      </c>
      <c r="E38" s="55" t="s">
        <v>76</v>
      </c>
      <c r="F38" s="62" t="s">
        <v>77</v>
      </c>
      <c r="G38" s="36" t="s">
        <v>30</v>
      </c>
      <c r="H38" s="33">
        <v>90000</v>
      </c>
      <c r="I38" s="33">
        <f t="shared" si="18"/>
        <v>2583</v>
      </c>
      <c r="J38" s="33">
        <f t="shared" si="21"/>
        <v>2736</v>
      </c>
      <c r="K38" s="33">
        <f t="shared" si="19"/>
        <v>84681</v>
      </c>
      <c r="L38" s="33">
        <v>9324.25</v>
      </c>
      <c r="M38" s="33"/>
      <c r="N38" s="33">
        <v>1715.46</v>
      </c>
      <c r="O38" s="33">
        <v>25</v>
      </c>
      <c r="P38" s="44"/>
      <c r="Q38" s="54"/>
      <c r="R38" s="39">
        <f>I38+J38+N322+L38+N38+O38+P38</f>
        <v>16383.71</v>
      </c>
      <c r="S38" s="33">
        <f t="shared" si="20"/>
        <v>73616.290000000008</v>
      </c>
    </row>
    <row r="39" spans="1:19" ht="37.200000000000003" customHeight="1" thickBot="1" x14ac:dyDescent="0.5">
      <c r="A39" s="28">
        <v>20</v>
      </c>
      <c r="B39" s="40" t="s">
        <v>78</v>
      </c>
      <c r="C39" s="40" t="s">
        <v>79</v>
      </c>
      <c r="D39" s="35" t="s">
        <v>27</v>
      </c>
      <c r="E39" s="55" t="s">
        <v>80</v>
      </c>
      <c r="F39" s="50" t="s">
        <v>81</v>
      </c>
      <c r="G39" s="36" t="s">
        <v>30</v>
      </c>
      <c r="H39" s="33">
        <v>70000</v>
      </c>
      <c r="I39" s="33">
        <f t="shared" si="18"/>
        <v>2009</v>
      </c>
      <c r="J39" s="33">
        <f t="shared" si="21"/>
        <v>2128</v>
      </c>
      <c r="K39" s="33">
        <f t="shared" si="19"/>
        <v>65863</v>
      </c>
      <c r="L39" s="33">
        <v>5368.48</v>
      </c>
      <c r="M39" s="33">
        <v>0</v>
      </c>
      <c r="N39" s="44"/>
      <c r="O39" s="33">
        <v>25</v>
      </c>
      <c r="P39" s="33">
        <v>3753.44</v>
      </c>
      <c r="Q39" s="54"/>
      <c r="R39" s="39">
        <f>I39+J39+N323+L39+N39+O39+P39</f>
        <v>13283.92</v>
      </c>
      <c r="S39" s="33">
        <f t="shared" si="20"/>
        <v>56716.08</v>
      </c>
    </row>
    <row r="40" spans="1:19" ht="37.200000000000003" customHeight="1" thickBot="1" x14ac:dyDescent="0.5">
      <c r="A40" s="28">
        <v>21</v>
      </c>
      <c r="B40" s="40">
        <v>44621</v>
      </c>
      <c r="C40" s="40">
        <v>45363</v>
      </c>
      <c r="D40" s="35" t="s">
        <v>38</v>
      </c>
      <c r="E40" s="55" t="s">
        <v>82</v>
      </c>
      <c r="F40" s="50" t="s">
        <v>83</v>
      </c>
      <c r="G40" s="36" t="s">
        <v>30</v>
      </c>
      <c r="H40" s="33">
        <v>82000</v>
      </c>
      <c r="I40" s="33">
        <f t="shared" si="18"/>
        <v>2353.4</v>
      </c>
      <c r="J40" s="33">
        <f t="shared" si="21"/>
        <v>2492.8000000000002</v>
      </c>
      <c r="K40" s="33">
        <f t="shared" si="19"/>
        <v>77153.8</v>
      </c>
      <c r="L40" s="33">
        <v>7871.32</v>
      </c>
      <c r="M40" s="33">
        <v>0</v>
      </c>
      <c r="N40" s="44"/>
      <c r="O40" s="33">
        <v>25</v>
      </c>
      <c r="P40" s="44"/>
      <c r="Q40" s="54"/>
      <c r="R40" s="39">
        <f>I40+J40+N325+L40+N40+O40+P40</f>
        <v>12742.52</v>
      </c>
      <c r="S40" s="33">
        <f t="shared" si="20"/>
        <v>69257.48</v>
      </c>
    </row>
    <row r="41" spans="1:19" ht="37.200000000000003" customHeight="1" thickBot="1" x14ac:dyDescent="0.5">
      <c r="A41" s="28">
        <v>22</v>
      </c>
      <c r="B41" s="40">
        <v>44621</v>
      </c>
      <c r="C41" s="40">
        <v>45363</v>
      </c>
      <c r="D41" s="35" t="s">
        <v>27</v>
      </c>
      <c r="E41" s="55" t="s">
        <v>84</v>
      </c>
      <c r="F41" s="50" t="s">
        <v>85</v>
      </c>
      <c r="G41" s="36" t="s">
        <v>30</v>
      </c>
      <c r="H41" s="33">
        <v>60000</v>
      </c>
      <c r="I41" s="33">
        <f t="shared" si="18"/>
        <v>1722</v>
      </c>
      <c r="J41" s="33">
        <f t="shared" si="21"/>
        <v>1824</v>
      </c>
      <c r="K41" s="33">
        <f t="shared" si="19"/>
        <v>56454</v>
      </c>
      <c r="L41" s="33">
        <v>3486.68</v>
      </c>
      <c r="M41" s="33">
        <v>0</v>
      </c>
      <c r="N41" s="44"/>
      <c r="O41" s="33">
        <v>25</v>
      </c>
      <c r="P41" s="44"/>
      <c r="Q41" s="54"/>
      <c r="R41" s="39">
        <f>I41+J41+N326+L41+N41+O41+P41</f>
        <v>7057.68</v>
      </c>
      <c r="S41" s="33">
        <f t="shared" si="20"/>
        <v>52942.32</v>
      </c>
    </row>
    <row r="42" spans="1:19" ht="37.200000000000003" customHeight="1" thickBot="1" x14ac:dyDescent="0.5">
      <c r="A42" s="28">
        <v>23</v>
      </c>
      <c r="B42" s="40">
        <v>44563</v>
      </c>
      <c r="C42" s="35">
        <v>45658</v>
      </c>
      <c r="D42" s="35" t="s">
        <v>27</v>
      </c>
      <c r="E42" s="55" t="s">
        <v>86</v>
      </c>
      <c r="F42" s="55" t="s">
        <v>85</v>
      </c>
      <c r="G42" s="36" t="s">
        <v>30</v>
      </c>
      <c r="H42" s="33">
        <v>60000</v>
      </c>
      <c r="I42" s="33">
        <f t="shared" si="18"/>
        <v>1722</v>
      </c>
      <c r="J42" s="33">
        <f t="shared" si="21"/>
        <v>1824</v>
      </c>
      <c r="K42" s="33">
        <f t="shared" si="19"/>
        <v>56454</v>
      </c>
      <c r="L42" s="33">
        <v>3846.68</v>
      </c>
      <c r="M42" s="33">
        <v>0</v>
      </c>
      <c r="N42" s="44"/>
      <c r="O42" s="33">
        <f>25</f>
        <v>25</v>
      </c>
      <c r="P42" s="44"/>
      <c r="Q42" s="54"/>
      <c r="R42" s="39">
        <f>I42+J42+N327+L42+N42+O42+P42</f>
        <v>7417.68</v>
      </c>
      <c r="S42" s="33">
        <f t="shared" si="20"/>
        <v>52582.32</v>
      </c>
    </row>
    <row r="43" spans="1:19" ht="37.200000000000003" customHeight="1" thickBot="1" x14ac:dyDescent="0.5">
      <c r="A43" s="28">
        <v>24</v>
      </c>
      <c r="B43" s="35">
        <v>44566</v>
      </c>
      <c r="C43" s="63">
        <v>45301</v>
      </c>
      <c r="D43" s="35" t="s">
        <v>27</v>
      </c>
      <c r="E43" s="55" t="s">
        <v>87</v>
      </c>
      <c r="F43" s="55" t="s">
        <v>88</v>
      </c>
      <c r="G43" s="36" t="s">
        <v>30</v>
      </c>
      <c r="H43" s="33">
        <v>85000</v>
      </c>
      <c r="I43" s="33">
        <f t="shared" si="18"/>
        <v>2439.5</v>
      </c>
      <c r="J43" s="33">
        <f t="shared" si="21"/>
        <v>2584</v>
      </c>
      <c r="K43" s="33">
        <f t="shared" si="19"/>
        <v>79976.5</v>
      </c>
      <c r="L43" s="33">
        <v>8576.99</v>
      </c>
      <c r="M43" s="33"/>
      <c r="N43" s="44"/>
      <c r="O43" s="33">
        <v>25</v>
      </c>
      <c r="P43" s="44"/>
      <c r="Q43" s="54"/>
      <c r="R43" s="39">
        <f>I43+J43+N330+L43+N43+O43+P43</f>
        <v>13625.49</v>
      </c>
      <c r="S43" s="33">
        <f t="shared" si="20"/>
        <v>71374.509999999995</v>
      </c>
    </row>
    <row r="44" spans="1:19" ht="37.200000000000003" customHeight="1" thickBot="1" x14ac:dyDescent="0.5">
      <c r="A44" s="28">
        <v>25</v>
      </c>
      <c r="B44" s="35">
        <v>44621</v>
      </c>
      <c r="C44" s="63">
        <v>45363</v>
      </c>
      <c r="D44" s="35" t="s">
        <v>38</v>
      </c>
      <c r="E44" s="64" t="s">
        <v>89</v>
      </c>
      <c r="F44" s="55" t="s">
        <v>90</v>
      </c>
      <c r="G44" s="36" t="s">
        <v>30</v>
      </c>
      <c r="H44" s="33">
        <v>60000</v>
      </c>
      <c r="I44" s="33">
        <f t="shared" si="18"/>
        <v>1722</v>
      </c>
      <c r="J44" s="33">
        <f t="shared" si="21"/>
        <v>1824</v>
      </c>
      <c r="K44" s="33">
        <f t="shared" si="19"/>
        <v>56454</v>
      </c>
      <c r="L44" s="33">
        <v>3846.68</v>
      </c>
      <c r="M44" s="33"/>
      <c r="N44" s="44"/>
      <c r="O44" s="33">
        <f>25</f>
        <v>25</v>
      </c>
      <c r="P44" s="44"/>
      <c r="Q44" s="54"/>
      <c r="R44" s="39">
        <f>I44+J44+N331+L44+N44+O44+P44</f>
        <v>7417.68</v>
      </c>
      <c r="S44" s="33">
        <f t="shared" si="20"/>
        <v>52582.32</v>
      </c>
    </row>
    <row r="45" spans="1:19" ht="37.200000000000003" customHeight="1" thickBot="1" x14ac:dyDescent="0.5">
      <c r="A45" s="28">
        <v>26</v>
      </c>
      <c r="B45" s="35">
        <v>44936</v>
      </c>
      <c r="C45" s="63">
        <v>45301</v>
      </c>
      <c r="D45" s="35" t="s">
        <v>27</v>
      </c>
      <c r="E45" s="64" t="s">
        <v>91</v>
      </c>
      <c r="F45" s="55" t="s">
        <v>92</v>
      </c>
      <c r="G45" s="36" t="s">
        <v>30</v>
      </c>
      <c r="H45" s="33">
        <v>72000</v>
      </c>
      <c r="I45" s="33">
        <f t="shared" si="18"/>
        <v>2066.4</v>
      </c>
      <c r="J45" s="33">
        <f t="shared" si="21"/>
        <v>2188.8000000000002</v>
      </c>
      <c r="K45" s="33">
        <f t="shared" si="19"/>
        <v>67744.800000000003</v>
      </c>
      <c r="L45" s="33">
        <v>0</v>
      </c>
      <c r="M45" s="33">
        <v>24508.36</v>
      </c>
      <c r="N45" s="44"/>
      <c r="O45" s="33">
        <v>25</v>
      </c>
      <c r="P45" s="44"/>
      <c r="Q45" s="54"/>
      <c r="R45" s="39">
        <f>I45+J45+N332+L45+N45+O45+P45</f>
        <v>4280.2000000000007</v>
      </c>
      <c r="S45" s="33">
        <f t="shared" si="20"/>
        <v>67719.8</v>
      </c>
    </row>
    <row r="46" spans="1:19" ht="40.200000000000003" customHeight="1" thickBot="1" x14ac:dyDescent="0.5">
      <c r="A46" s="28"/>
      <c r="B46" s="41" t="s">
        <v>54</v>
      </c>
      <c r="C46" s="42"/>
      <c r="D46" s="42"/>
      <c r="E46" s="42"/>
      <c r="F46" s="43"/>
      <c r="G46" s="65"/>
      <c r="H46" s="45">
        <f>H36+H37+H39+H38+H40+H41+H42+H43+H44+H45</f>
        <v>939000</v>
      </c>
      <c r="I46" s="45">
        <f t="shared" ref="I46:S46" si="22">I36+I37+I39+I38+I40+I41+I42+I43+I44+I45</f>
        <v>26949.300000000003</v>
      </c>
      <c r="J46" s="45">
        <f t="shared" si="22"/>
        <v>27588.76</v>
      </c>
      <c r="K46" s="45">
        <f t="shared" si="22"/>
        <v>884461.94000000006</v>
      </c>
      <c r="L46" s="45">
        <f t="shared" si="22"/>
        <v>104456.45999999998</v>
      </c>
      <c r="M46" s="45">
        <f t="shared" si="22"/>
        <v>24508.36</v>
      </c>
      <c r="N46" s="45">
        <f t="shared" si="22"/>
        <v>1715.46</v>
      </c>
      <c r="O46" s="45">
        <f t="shared" si="22"/>
        <v>250</v>
      </c>
      <c r="P46" s="45">
        <f t="shared" si="22"/>
        <v>3753.44</v>
      </c>
      <c r="Q46" s="45">
        <f t="shared" si="22"/>
        <v>0</v>
      </c>
      <c r="R46" s="45">
        <f t="shared" si="22"/>
        <v>164713.42000000001</v>
      </c>
      <c r="S46" s="45">
        <f t="shared" si="22"/>
        <v>774286.57999999984</v>
      </c>
    </row>
    <row r="47" spans="1:19" ht="48.6" customHeight="1" thickBot="1" x14ac:dyDescent="0.5">
      <c r="A47" s="28"/>
      <c r="B47" s="47" t="s">
        <v>93</v>
      </c>
      <c r="C47" s="48"/>
      <c r="D47" s="48"/>
      <c r="E47" s="49"/>
      <c r="F47" s="53"/>
      <c r="G47" s="65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44"/>
      <c r="S47" s="44"/>
    </row>
    <row r="48" spans="1:19" ht="40.200000000000003" customHeight="1" thickBot="1" x14ac:dyDescent="0.5">
      <c r="A48" s="28">
        <v>27</v>
      </c>
      <c r="B48" s="35">
        <v>44199</v>
      </c>
      <c r="C48" s="35">
        <v>45658</v>
      </c>
      <c r="D48" s="35" t="s">
        <v>27</v>
      </c>
      <c r="E48" s="55" t="s">
        <v>94</v>
      </c>
      <c r="F48" s="55" t="s">
        <v>95</v>
      </c>
      <c r="G48" s="67" t="s">
        <v>30</v>
      </c>
      <c r="H48" s="33">
        <v>80000</v>
      </c>
      <c r="I48" s="33">
        <f>H48*2.87%</f>
        <v>2296</v>
      </c>
      <c r="J48" s="39">
        <f>H48*3.04%</f>
        <v>2432</v>
      </c>
      <c r="K48" s="33">
        <f>H48-I48-J48</f>
        <v>75272</v>
      </c>
      <c r="L48" s="33">
        <v>7400.87</v>
      </c>
      <c r="M48" s="33">
        <v>0</v>
      </c>
      <c r="N48" s="33">
        <v>0</v>
      </c>
      <c r="O48" s="33">
        <v>25</v>
      </c>
      <c r="P48" s="33">
        <v>3753.44</v>
      </c>
      <c r="Q48" s="39"/>
      <c r="R48" s="39">
        <f>I48+J48+L48+N48+O48+P48</f>
        <v>15907.31</v>
      </c>
      <c r="S48" s="33">
        <f>H48-R48</f>
        <v>64092.69</v>
      </c>
    </row>
    <row r="49" spans="1:19" ht="48.6" customHeight="1" thickBot="1" x14ac:dyDescent="0.5">
      <c r="A49" s="28"/>
      <c r="B49" s="41" t="s">
        <v>54</v>
      </c>
      <c r="C49" s="42"/>
      <c r="D49" s="42"/>
      <c r="E49" s="42"/>
      <c r="F49" s="43"/>
      <c r="G49" s="68"/>
      <c r="H49" s="45">
        <f>+H48</f>
        <v>80000</v>
      </c>
      <c r="I49" s="45">
        <f t="shared" ref="I49:S49" si="23">+I48</f>
        <v>2296</v>
      </c>
      <c r="J49" s="45">
        <f t="shared" si="23"/>
        <v>2432</v>
      </c>
      <c r="K49" s="45">
        <f t="shared" si="23"/>
        <v>75272</v>
      </c>
      <c r="L49" s="45">
        <f t="shared" si="23"/>
        <v>7400.87</v>
      </c>
      <c r="M49" s="45">
        <f t="shared" si="23"/>
        <v>0</v>
      </c>
      <c r="N49" s="45">
        <f t="shared" si="23"/>
        <v>0</v>
      </c>
      <c r="O49" s="45">
        <f t="shared" si="23"/>
        <v>25</v>
      </c>
      <c r="P49" s="45">
        <f t="shared" si="23"/>
        <v>3753.44</v>
      </c>
      <c r="Q49" s="45">
        <f t="shared" si="23"/>
        <v>0</v>
      </c>
      <c r="R49" s="45">
        <f t="shared" si="23"/>
        <v>15907.31</v>
      </c>
      <c r="S49" s="45">
        <f t="shared" si="23"/>
        <v>64092.69</v>
      </c>
    </row>
    <row r="50" spans="1:19" ht="48.6" customHeight="1" thickBot="1" x14ac:dyDescent="0.5">
      <c r="A50" s="69"/>
      <c r="B50" s="47" t="s">
        <v>96</v>
      </c>
      <c r="C50" s="48"/>
      <c r="D50" s="48"/>
      <c r="E50" s="48"/>
      <c r="F50" s="53"/>
      <c r="G50" s="70"/>
      <c r="H50" s="44"/>
      <c r="I50" s="44"/>
      <c r="J50" s="44"/>
      <c r="K50" s="44"/>
      <c r="L50" s="44"/>
      <c r="M50" s="44"/>
      <c r="N50" s="44"/>
      <c r="O50" s="44"/>
      <c r="P50" s="44"/>
      <c r="Q50" s="54"/>
      <c r="R50" s="54"/>
      <c r="S50" s="44"/>
    </row>
    <row r="51" spans="1:19" s="72" customFormat="1" ht="48.6" customHeight="1" thickBot="1" x14ac:dyDescent="0.5">
      <c r="A51" s="71"/>
      <c r="B51" s="47" t="s">
        <v>97</v>
      </c>
      <c r="C51" s="48"/>
      <c r="D51" s="48"/>
      <c r="E51" s="49"/>
      <c r="G51" s="73"/>
      <c r="H51" s="73"/>
      <c r="I51" s="73"/>
      <c r="J51" s="73"/>
      <c r="K51" s="73"/>
      <c r="L51" s="73"/>
      <c r="M51" s="74"/>
      <c r="N51" s="73"/>
      <c r="O51" s="73"/>
      <c r="P51" s="73"/>
      <c r="Q51" s="73"/>
      <c r="R51" s="73"/>
      <c r="S51" s="75"/>
    </row>
    <row r="52" spans="1:19" s="74" customFormat="1" ht="37.200000000000003" customHeight="1" thickBot="1" x14ac:dyDescent="0.5">
      <c r="A52" s="28">
        <v>28</v>
      </c>
      <c r="B52" s="40">
        <v>44198</v>
      </c>
      <c r="C52" s="35">
        <v>45658</v>
      </c>
      <c r="D52" s="35" t="s">
        <v>27</v>
      </c>
      <c r="E52" s="55" t="s">
        <v>98</v>
      </c>
      <c r="F52" s="50" t="s">
        <v>85</v>
      </c>
      <c r="G52" s="76" t="s">
        <v>30</v>
      </c>
      <c r="H52" s="33">
        <v>60000</v>
      </c>
      <c r="I52" s="33">
        <f>H52*2.87%</f>
        <v>1722</v>
      </c>
      <c r="J52" s="39">
        <f>H52*3.04%</f>
        <v>1824</v>
      </c>
      <c r="K52" s="33">
        <f>H52-I52-J52</f>
        <v>56454</v>
      </c>
      <c r="L52" s="77">
        <v>3486.68</v>
      </c>
      <c r="M52" s="33">
        <v>0</v>
      </c>
      <c r="N52" s="78"/>
      <c r="O52" s="33">
        <v>25</v>
      </c>
      <c r="P52" s="33"/>
      <c r="Q52" s="39"/>
      <c r="R52" s="39">
        <f>I52+J52+L52+N52+O52+P52</f>
        <v>7057.68</v>
      </c>
      <c r="S52" s="33">
        <f>H52-R52</f>
        <v>52942.32</v>
      </c>
    </row>
    <row r="53" spans="1:19" s="74" customFormat="1" ht="48.6" customHeight="1" thickBot="1" x14ac:dyDescent="0.5">
      <c r="A53" s="72"/>
      <c r="B53" s="41" t="s">
        <v>41</v>
      </c>
      <c r="C53" s="42"/>
      <c r="D53" s="42"/>
      <c r="E53" s="42"/>
      <c r="F53" s="43"/>
      <c r="G53" s="79"/>
      <c r="H53" s="45">
        <f>H52</f>
        <v>60000</v>
      </c>
      <c r="I53" s="45">
        <f t="shared" ref="I53:S53" si="24">I52</f>
        <v>1722</v>
      </c>
      <c r="J53" s="45">
        <f t="shared" si="24"/>
        <v>1824</v>
      </c>
      <c r="K53" s="45">
        <f t="shared" si="24"/>
        <v>56454</v>
      </c>
      <c r="L53" s="45">
        <f t="shared" si="24"/>
        <v>3486.68</v>
      </c>
      <c r="M53" s="45">
        <f t="shared" si="24"/>
        <v>0</v>
      </c>
      <c r="N53" s="45">
        <f t="shared" si="24"/>
        <v>0</v>
      </c>
      <c r="O53" s="45">
        <f t="shared" si="24"/>
        <v>25</v>
      </c>
      <c r="P53" s="45">
        <f t="shared" si="24"/>
        <v>0</v>
      </c>
      <c r="Q53" s="45">
        <f t="shared" si="24"/>
        <v>0</v>
      </c>
      <c r="R53" s="45">
        <f t="shared" si="24"/>
        <v>7057.68</v>
      </c>
      <c r="S53" s="45">
        <f t="shared" si="24"/>
        <v>52942.32</v>
      </c>
    </row>
    <row r="54" spans="1:19" ht="48.6" customHeight="1" thickBot="1" x14ac:dyDescent="0.5">
      <c r="A54" s="28"/>
      <c r="B54" s="48" t="s">
        <v>99</v>
      </c>
      <c r="C54" s="48"/>
      <c r="D54" s="48"/>
      <c r="E54" s="48"/>
      <c r="F54" s="80"/>
      <c r="G54" s="68"/>
      <c r="H54" s="33"/>
      <c r="I54" s="33"/>
      <c r="J54" s="33"/>
      <c r="K54" s="33"/>
      <c r="L54" s="33"/>
      <c r="M54" s="33"/>
      <c r="N54" s="33"/>
      <c r="O54" s="33"/>
      <c r="P54" s="33"/>
      <c r="Q54" s="39"/>
      <c r="R54" s="39"/>
      <c r="S54" s="33"/>
    </row>
    <row r="55" spans="1:19" ht="35.4" customHeight="1" thickBot="1" x14ac:dyDescent="0.5">
      <c r="A55" s="28">
        <v>29</v>
      </c>
      <c r="B55" s="35">
        <v>44534</v>
      </c>
      <c r="C55" s="35">
        <v>45658</v>
      </c>
      <c r="D55" s="35" t="s">
        <v>38</v>
      </c>
      <c r="E55" s="55" t="s">
        <v>100</v>
      </c>
      <c r="F55" s="55" t="s">
        <v>101</v>
      </c>
      <c r="G55" s="63" t="s">
        <v>30</v>
      </c>
      <c r="H55" s="33">
        <v>140000</v>
      </c>
      <c r="I55" s="33">
        <f>H55*2.87%</f>
        <v>4018</v>
      </c>
      <c r="J55" s="33">
        <f>H55*3.04%</f>
        <v>4256</v>
      </c>
      <c r="K55" s="33">
        <f>H55-I55-J55</f>
        <v>131726</v>
      </c>
      <c r="L55" s="33">
        <v>21514.37</v>
      </c>
      <c r="M55" s="33"/>
      <c r="N55" s="33">
        <v>0</v>
      </c>
      <c r="O55" s="33">
        <v>25</v>
      </c>
      <c r="P55" s="44"/>
      <c r="Q55" s="39">
        <v>0</v>
      </c>
      <c r="R55" s="39">
        <f>I55+J55+L55+N55+O55+P55-Q55</f>
        <v>29813.37</v>
      </c>
      <c r="S55" s="33">
        <f>H55-R55</f>
        <v>110186.63</v>
      </c>
    </row>
    <row r="56" spans="1:19" ht="36.6" customHeight="1" thickBot="1" x14ac:dyDescent="0.5">
      <c r="A56" s="28">
        <v>30</v>
      </c>
      <c r="B56" s="35" t="s">
        <v>102</v>
      </c>
      <c r="C56" s="35">
        <v>45658</v>
      </c>
      <c r="D56" s="35" t="s">
        <v>38</v>
      </c>
      <c r="E56" s="55" t="s">
        <v>103</v>
      </c>
      <c r="F56" s="55" t="s">
        <v>104</v>
      </c>
      <c r="G56" s="63" t="s">
        <v>30</v>
      </c>
      <c r="H56" s="33">
        <v>90000</v>
      </c>
      <c r="I56" s="33">
        <f>H56*2.87%</f>
        <v>2583</v>
      </c>
      <c r="J56" s="33">
        <f>H56*3.04%</f>
        <v>2736</v>
      </c>
      <c r="K56" s="33">
        <f>H56-I56-J56</f>
        <v>84681</v>
      </c>
      <c r="L56" s="33">
        <v>8964.39</v>
      </c>
      <c r="M56" s="33"/>
      <c r="N56" s="33">
        <f>1715.45*2</f>
        <v>3430.9</v>
      </c>
      <c r="O56" s="33">
        <v>25</v>
      </c>
      <c r="P56" s="44"/>
      <c r="Q56" s="54"/>
      <c r="R56" s="39">
        <f>I56+J56+L56+N56+O56+P56</f>
        <v>17739.29</v>
      </c>
      <c r="S56" s="33">
        <f>H56-R56</f>
        <v>72260.709999999992</v>
      </c>
    </row>
    <row r="57" spans="1:19" ht="36.6" customHeight="1" thickBot="1" x14ac:dyDescent="0.5">
      <c r="A57" s="28">
        <v>31</v>
      </c>
      <c r="B57" s="35">
        <v>44564</v>
      </c>
      <c r="C57" s="35">
        <v>45303</v>
      </c>
      <c r="D57" s="35" t="s">
        <v>38</v>
      </c>
      <c r="E57" s="55" t="s">
        <v>105</v>
      </c>
      <c r="F57" s="55" t="s">
        <v>106</v>
      </c>
      <c r="G57" s="63" t="s">
        <v>30</v>
      </c>
      <c r="H57" s="33">
        <v>50000</v>
      </c>
      <c r="I57" s="33">
        <f>H57*2.87%</f>
        <v>1435</v>
      </c>
      <c r="J57" s="33">
        <f>H57*3.04%</f>
        <v>1520</v>
      </c>
      <c r="K57" s="33">
        <f>H57-I57-J57</f>
        <v>47045</v>
      </c>
      <c r="L57" s="33">
        <v>1854</v>
      </c>
      <c r="M57" s="33">
        <v>0</v>
      </c>
      <c r="N57" s="33">
        <v>0</v>
      </c>
      <c r="O57" s="33">
        <v>25</v>
      </c>
      <c r="P57" s="44"/>
      <c r="Q57" s="54"/>
      <c r="R57" s="39">
        <f>I57+J57+L57+N57+O57+P57</f>
        <v>4834</v>
      </c>
      <c r="S57" s="33">
        <f>H57-R57</f>
        <v>45166</v>
      </c>
    </row>
    <row r="58" spans="1:19" ht="36.6" customHeight="1" thickBot="1" x14ac:dyDescent="0.5">
      <c r="A58" s="28">
        <v>32</v>
      </c>
      <c r="B58" s="35">
        <v>44565</v>
      </c>
      <c r="C58" s="35">
        <v>45300</v>
      </c>
      <c r="D58" s="35" t="s">
        <v>38</v>
      </c>
      <c r="E58" s="55" t="s">
        <v>107</v>
      </c>
      <c r="F58" s="55" t="s">
        <v>108</v>
      </c>
      <c r="G58" s="63" t="s">
        <v>30</v>
      </c>
      <c r="H58" s="33">
        <v>75000</v>
      </c>
      <c r="I58" s="33">
        <f>H58*2.87%</f>
        <v>2152.5</v>
      </c>
      <c r="J58" s="33">
        <f>H58*3.04%</f>
        <v>2280</v>
      </c>
      <c r="K58" s="33">
        <f>H58-I58-J58</f>
        <v>70567.5</v>
      </c>
      <c r="L58" s="33">
        <v>6309.38</v>
      </c>
      <c r="M58" s="33">
        <v>0</v>
      </c>
      <c r="N58" s="33">
        <v>0</v>
      </c>
      <c r="O58" s="33">
        <v>25</v>
      </c>
      <c r="P58" s="44"/>
      <c r="Q58" s="54"/>
      <c r="R58" s="39">
        <f>I58+J58+L58+N58+O58+P58</f>
        <v>10766.880000000001</v>
      </c>
      <c r="S58" s="33">
        <f>H58-R58</f>
        <v>64233.119999999995</v>
      </c>
    </row>
    <row r="59" spans="1:19" ht="36.6" customHeight="1" thickBot="1" x14ac:dyDescent="0.5">
      <c r="A59" s="28">
        <v>33</v>
      </c>
      <c r="B59" s="35">
        <v>45299</v>
      </c>
      <c r="C59" s="35">
        <v>45658</v>
      </c>
      <c r="D59" s="35" t="s">
        <v>38</v>
      </c>
      <c r="E59" s="55" t="s">
        <v>109</v>
      </c>
      <c r="F59" s="55" t="s">
        <v>106</v>
      </c>
      <c r="G59" s="63" t="s">
        <v>53</v>
      </c>
      <c r="H59" s="33">
        <v>65000</v>
      </c>
      <c r="I59" s="33">
        <f>H59*2.87%</f>
        <v>1865.5</v>
      </c>
      <c r="J59" s="33">
        <f>H59*3.04%</f>
        <v>1976</v>
      </c>
      <c r="K59" s="33">
        <f>H59-I59-J59</f>
        <v>61158.5</v>
      </c>
      <c r="L59" s="33">
        <v>4427.55</v>
      </c>
      <c r="M59" s="33">
        <v>0</v>
      </c>
      <c r="N59" s="33">
        <v>0</v>
      </c>
      <c r="O59" s="33">
        <v>0</v>
      </c>
      <c r="P59" s="44"/>
      <c r="Q59" s="54"/>
      <c r="R59" s="39">
        <f>I59+J59+L59+N59+O59+P59</f>
        <v>8269.0499999999993</v>
      </c>
      <c r="S59" s="33">
        <f>H59-R59</f>
        <v>56730.95</v>
      </c>
    </row>
    <row r="60" spans="1:19" ht="48.6" customHeight="1" thickBot="1" x14ac:dyDescent="0.5">
      <c r="A60" s="80"/>
      <c r="B60" s="41" t="s">
        <v>54</v>
      </c>
      <c r="C60" s="42"/>
      <c r="D60" s="42"/>
      <c r="E60" s="42"/>
      <c r="F60" s="43"/>
      <c r="G60" s="81"/>
      <c r="H60" s="45">
        <f>H55+H56+H57+H58+H59</f>
        <v>420000</v>
      </c>
      <c r="I60" s="45">
        <f t="shared" ref="I60:S60" si="25">I55+I56+I57+I58</f>
        <v>10188.5</v>
      </c>
      <c r="J60" s="45">
        <f t="shared" si="25"/>
        <v>10792</v>
      </c>
      <c r="K60" s="45">
        <f t="shared" si="25"/>
        <v>334019.5</v>
      </c>
      <c r="L60" s="45">
        <f t="shared" si="25"/>
        <v>38642.14</v>
      </c>
      <c r="M60" s="45">
        <f t="shared" si="25"/>
        <v>0</v>
      </c>
      <c r="N60" s="45">
        <f t="shared" si="25"/>
        <v>3430.9</v>
      </c>
      <c r="O60" s="45">
        <f t="shared" si="25"/>
        <v>100</v>
      </c>
      <c r="P60" s="45">
        <f t="shared" si="25"/>
        <v>0</v>
      </c>
      <c r="Q60" s="45">
        <f t="shared" si="25"/>
        <v>0</v>
      </c>
      <c r="R60" s="45">
        <f t="shared" si="25"/>
        <v>63153.540000000008</v>
      </c>
      <c r="S60" s="45">
        <f t="shared" si="25"/>
        <v>291846.45999999996</v>
      </c>
    </row>
    <row r="61" spans="1:19" ht="48.6" customHeight="1" thickBot="1" x14ac:dyDescent="0.5">
      <c r="A61" s="80"/>
      <c r="B61" s="47" t="s">
        <v>110</v>
      </c>
      <c r="C61" s="82"/>
      <c r="D61" s="48"/>
      <c r="E61" s="49"/>
      <c r="F61" s="80"/>
      <c r="G61" s="81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44"/>
    </row>
    <row r="62" spans="1:19" ht="48" customHeight="1" thickBot="1" x14ac:dyDescent="0.5">
      <c r="A62" s="28">
        <v>34</v>
      </c>
      <c r="B62" s="40" t="s">
        <v>111</v>
      </c>
      <c r="C62" s="35">
        <v>45992</v>
      </c>
      <c r="D62" s="63" t="s">
        <v>27</v>
      </c>
      <c r="E62" s="55" t="s">
        <v>112</v>
      </c>
      <c r="F62" s="83" t="s">
        <v>113</v>
      </c>
      <c r="G62" s="63" t="s">
        <v>30</v>
      </c>
      <c r="H62" s="33">
        <v>245000</v>
      </c>
      <c r="I62" s="33">
        <f>H62*2.87%</f>
        <v>7031.5</v>
      </c>
      <c r="J62" s="33">
        <f>193525*3.04%</f>
        <v>5883.16</v>
      </c>
      <c r="K62" s="33">
        <f>H62-I62-J62</f>
        <v>232085.34</v>
      </c>
      <c r="L62" s="33">
        <v>46604.2</v>
      </c>
      <c r="M62" s="77"/>
      <c r="N62" s="44"/>
      <c r="O62" s="33">
        <v>25</v>
      </c>
      <c r="P62" s="66"/>
      <c r="Q62" s="44"/>
      <c r="R62" s="39">
        <f>I62+J62+L62+N62+O62+P62</f>
        <v>59543.86</v>
      </c>
      <c r="S62" s="33">
        <f>H62-R62</f>
        <v>185456.14</v>
      </c>
    </row>
    <row r="63" spans="1:19" ht="48.6" customHeight="1" thickBot="1" x14ac:dyDescent="0.5">
      <c r="A63" s="28">
        <v>35</v>
      </c>
      <c r="B63" s="40">
        <v>44936</v>
      </c>
      <c r="C63" s="35">
        <v>45660</v>
      </c>
      <c r="D63" s="63" t="s">
        <v>27</v>
      </c>
      <c r="E63" s="55" t="s">
        <v>114</v>
      </c>
      <c r="F63" s="83" t="s">
        <v>115</v>
      </c>
      <c r="G63" s="63" t="s">
        <v>30</v>
      </c>
      <c r="H63" s="33">
        <v>80000</v>
      </c>
      <c r="I63" s="33">
        <f>H63*2.87%</f>
        <v>2296</v>
      </c>
      <c r="J63" s="33">
        <f>H63*3.04%</f>
        <v>2432</v>
      </c>
      <c r="K63" s="33">
        <f t="shared" ref="K63:K66" si="26">H63-I63-J63</f>
        <v>75272</v>
      </c>
      <c r="L63" s="33">
        <v>2400</v>
      </c>
      <c r="M63" s="77">
        <v>27202.82</v>
      </c>
      <c r="N63" s="44"/>
      <c r="O63" s="33">
        <v>25</v>
      </c>
      <c r="P63" s="66"/>
      <c r="Q63" s="44"/>
      <c r="R63" s="39">
        <f>I63+J63+L63+N63+O63+P63</f>
        <v>7153</v>
      </c>
      <c r="S63" s="33">
        <f>H63-R63</f>
        <v>72847</v>
      </c>
    </row>
    <row r="64" spans="1:19" ht="48.6" customHeight="1" thickBot="1" x14ac:dyDescent="0.5">
      <c r="A64" s="28">
        <v>36</v>
      </c>
      <c r="B64" s="40">
        <v>44572</v>
      </c>
      <c r="C64" s="35">
        <v>45992</v>
      </c>
      <c r="D64" s="63" t="s">
        <v>27</v>
      </c>
      <c r="E64" s="55" t="s">
        <v>116</v>
      </c>
      <c r="F64" s="83" t="s">
        <v>117</v>
      </c>
      <c r="G64" s="63" t="s">
        <v>30</v>
      </c>
      <c r="H64" s="33">
        <v>105000</v>
      </c>
      <c r="I64" s="33">
        <f t="shared" ref="I64:I66" si="27">H64*2.87%</f>
        <v>3013.5</v>
      </c>
      <c r="J64" s="33">
        <f t="shared" ref="J64:J66" si="28">H64*3.04%</f>
        <v>3192</v>
      </c>
      <c r="K64" s="33">
        <f t="shared" si="26"/>
        <v>98794.5</v>
      </c>
      <c r="L64" s="33">
        <v>13281.49</v>
      </c>
      <c r="M64" s="77"/>
      <c r="N64" s="44"/>
      <c r="O64" s="33">
        <v>25</v>
      </c>
      <c r="P64" s="66"/>
      <c r="Q64" s="44"/>
      <c r="R64" s="39">
        <f t="shared" ref="R64:R66" si="29">I64+J64+L64+N64+O64+P64</f>
        <v>19511.989999999998</v>
      </c>
      <c r="S64" s="33">
        <f t="shared" ref="S64:S66" si="30">H64-R64</f>
        <v>85488.010000000009</v>
      </c>
    </row>
    <row r="65" spans="1:19" ht="48" customHeight="1" thickBot="1" x14ac:dyDescent="0.5">
      <c r="A65" s="28">
        <v>37</v>
      </c>
      <c r="B65" s="40">
        <v>44572</v>
      </c>
      <c r="C65" s="35">
        <v>45992</v>
      </c>
      <c r="D65" s="63" t="s">
        <v>27</v>
      </c>
      <c r="E65" s="55" t="s">
        <v>118</v>
      </c>
      <c r="F65" s="83" t="s">
        <v>119</v>
      </c>
      <c r="G65" s="63" t="s">
        <v>30</v>
      </c>
      <c r="H65" s="33">
        <v>70000</v>
      </c>
      <c r="I65" s="33">
        <f t="shared" si="27"/>
        <v>2009</v>
      </c>
      <c r="J65" s="33">
        <f t="shared" si="28"/>
        <v>2128</v>
      </c>
      <c r="K65" s="33">
        <f t="shared" si="26"/>
        <v>65863</v>
      </c>
      <c r="L65" s="33">
        <v>5368.48</v>
      </c>
      <c r="M65" s="77">
        <v>0</v>
      </c>
      <c r="N65" s="44"/>
      <c r="O65" s="33">
        <v>25</v>
      </c>
      <c r="P65" s="66"/>
      <c r="Q65" s="44"/>
      <c r="R65" s="39">
        <f t="shared" si="29"/>
        <v>9530.48</v>
      </c>
      <c r="S65" s="33">
        <f t="shared" si="30"/>
        <v>60469.520000000004</v>
      </c>
    </row>
    <row r="66" spans="1:19" ht="48.6" customHeight="1" thickBot="1" x14ac:dyDescent="0.5">
      <c r="A66" s="28">
        <v>38</v>
      </c>
      <c r="B66" s="40">
        <v>44958</v>
      </c>
      <c r="C66" s="35">
        <v>45689</v>
      </c>
      <c r="D66" s="63" t="s">
        <v>38</v>
      </c>
      <c r="E66" s="55" t="s">
        <v>120</v>
      </c>
      <c r="F66" s="83" t="s">
        <v>121</v>
      </c>
      <c r="G66" s="63" t="s">
        <v>30</v>
      </c>
      <c r="H66" s="33">
        <v>95000</v>
      </c>
      <c r="I66" s="33">
        <f t="shared" si="27"/>
        <v>2726.5</v>
      </c>
      <c r="J66" s="33">
        <f t="shared" si="28"/>
        <v>2888</v>
      </c>
      <c r="K66" s="33">
        <f t="shared" si="26"/>
        <v>89385.5</v>
      </c>
      <c r="L66" s="33">
        <v>10929.24</v>
      </c>
      <c r="M66" s="77"/>
      <c r="N66" s="44"/>
      <c r="O66" s="33">
        <v>25</v>
      </c>
      <c r="P66" s="77">
        <v>0</v>
      </c>
      <c r="Q66" s="44"/>
      <c r="R66" s="39">
        <f t="shared" si="29"/>
        <v>16568.739999999998</v>
      </c>
      <c r="S66" s="33">
        <f t="shared" si="30"/>
        <v>78431.260000000009</v>
      </c>
    </row>
    <row r="67" spans="1:19" ht="48.6" customHeight="1" thickBot="1" x14ac:dyDescent="0.5">
      <c r="A67" s="28"/>
      <c r="B67" s="41" t="s">
        <v>54</v>
      </c>
      <c r="C67" s="42"/>
      <c r="D67" s="42"/>
      <c r="E67" s="42"/>
      <c r="F67" s="43"/>
      <c r="G67" s="44"/>
      <c r="H67" s="45">
        <f>H62+H63+H64+H65+H66</f>
        <v>595000</v>
      </c>
      <c r="I67" s="45">
        <f t="shared" ref="I67:K67" si="31">I62+I63+I64+I65+I66</f>
        <v>17076.5</v>
      </c>
      <c r="J67" s="45">
        <f t="shared" si="31"/>
        <v>16523.16</v>
      </c>
      <c r="K67" s="45">
        <f t="shared" si="31"/>
        <v>561400.34</v>
      </c>
      <c r="L67" s="45">
        <f>L62+L63+L64+L65+L66</f>
        <v>78583.41</v>
      </c>
      <c r="M67" s="45">
        <f t="shared" ref="M67:S67" si="32">M62+M63+M64+M65+M66</f>
        <v>27202.82</v>
      </c>
      <c r="N67" s="45">
        <f t="shared" si="32"/>
        <v>0</v>
      </c>
      <c r="O67" s="45">
        <f t="shared" si="32"/>
        <v>125</v>
      </c>
      <c r="P67" s="45">
        <f t="shared" si="32"/>
        <v>0</v>
      </c>
      <c r="Q67" s="45">
        <f t="shared" si="32"/>
        <v>0</v>
      </c>
      <c r="R67" s="45">
        <f t="shared" si="32"/>
        <v>112308.07</v>
      </c>
      <c r="S67" s="45">
        <f t="shared" si="32"/>
        <v>482691.93000000005</v>
      </c>
    </row>
    <row r="68" spans="1:19" ht="48.6" customHeight="1" thickBot="1" x14ac:dyDescent="0.5">
      <c r="A68" s="28"/>
      <c r="B68" s="47" t="s">
        <v>122</v>
      </c>
      <c r="C68" s="48"/>
      <c r="D68" s="48"/>
      <c r="E68" s="48"/>
      <c r="F68" s="53"/>
      <c r="G68" s="81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44"/>
    </row>
    <row r="69" spans="1:19" ht="49.5" customHeight="1" thickBot="1" x14ac:dyDescent="0.5">
      <c r="A69" s="28">
        <v>39</v>
      </c>
      <c r="B69" s="40">
        <v>43840</v>
      </c>
      <c r="C69" s="35">
        <v>45658</v>
      </c>
      <c r="D69" s="35" t="s">
        <v>38</v>
      </c>
      <c r="E69" s="55" t="s">
        <v>123</v>
      </c>
      <c r="F69" s="55" t="s">
        <v>124</v>
      </c>
      <c r="G69" s="63" t="s">
        <v>30</v>
      </c>
      <c r="H69" s="33">
        <v>250000</v>
      </c>
      <c r="I69" s="77">
        <f t="shared" ref="I69:I78" si="33">H69*2.87%</f>
        <v>7175</v>
      </c>
      <c r="J69" s="33">
        <f>193525*3.04%</f>
        <v>5883.16</v>
      </c>
      <c r="K69" s="77">
        <f t="shared" ref="K69:K78" si="34">H69-I69-J69</f>
        <v>236941.84</v>
      </c>
      <c r="L69" s="39">
        <v>47473.4</v>
      </c>
      <c r="M69" s="33"/>
      <c r="N69" s="33">
        <v>1715.46</v>
      </c>
      <c r="O69" s="33">
        <v>25</v>
      </c>
      <c r="P69" s="33"/>
      <c r="Q69" s="78">
        <v>0</v>
      </c>
      <c r="R69" s="39">
        <f>I69+J69+N69+O69+P69+L69-Q69</f>
        <v>62272.020000000004</v>
      </c>
      <c r="S69" s="33">
        <f>H69-R69</f>
        <v>187727.97999999998</v>
      </c>
    </row>
    <row r="70" spans="1:19" ht="47.25" customHeight="1" thickBot="1" x14ac:dyDescent="0.5">
      <c r="A70" s="28">
        <v>40</v>
      </c>
      <c r="B70" s="40" t="s">
        <v>125</v>
      </c>
      <c r="C70" s="35" t="s">
        <v>126</v>
      </c>
      <c r="D70" s="35" t="s">
        <v>27</v>
      </c>
      <c r="E70" s="55" t="s">
        <v>127</v>
      </c>
      <c r="F70" s="55" t="s">
        <v>128</v>
      </c>
      <c r="G70" s="63" t="s">
        <v>30</v>
      </c>
      <c r="H70" s="33">
        <v>165000</v>
      </c>
      <c r="I70" s="77">
        <f t="shared" si="33"/>
        <v>4735.5</v>
      </c>
      <c r="J70" s="33">
        <f t="shared" ref="J70:J78" si="35">H70*3.04%</f>
        <v>5016</v>
      </c>
      <c r="K70" s="77">
        <f t="shared" si="34"/>
        <v>155248.5</v>
      </c>
      <c r="L70" s="39">
        <v>27394.99</v>
      </c>
      <c r="M70" s="33"/>
      <c r="N70" s="33"/>
      <c r="O70" s="33">
        <v>25</v>
      </c>
      <c r="P70" s="33"/>
      <c r="Q70" s="78"/>
      <c r="R70" s="39">
        <f t="shared" ref="R70:R78" si="36">I70+J70+L70+N70+O70+P70</f>
        <v>37171.490000000005</v>
      </c>
      <c r="S70" s="33">
        <f t="shared" ref="S70:S78" si="37">H70-R70</f>
        <v>127828.51</v>
      </c>
    </row>
    <row r="71" spans="1:19" ht="53.25" customHeight="1" thickBot="1" x14ac:dyDescent="0.5">
      <c r="A71" s="28">
        <v>41</v>
      </c>
      <c r="B71" s="40">
        <v>44200</v>
      </c>
      <c r="C71" s="35">
        <v>45658</v>
      </c>
      <c r="D71" s="35" t="s">
        <v>38</v>
      </c>
      <c r="E71" s="55" t="s">
        <v>129</v>
      </c>
      <c r="F71" s="83" t="s">
        <v>130</v>
      </c>
      <c r="G71" s="63" t="s">
        <v>30</v>
      </c>
      <c r="H71" s="33">
        <v>95000</v>
      </c>
      <c r="I71" s="77">
        <f t="shared" si="33"/>
        <v>2726.5</v>
      </c>
      <c r="J71" s="33">
        <f t="shared" si="35"/>
        <v>2888</v>
      </c>
      <c r="K71" s="77">
        <f t="shared" si="34"/>
        <v>89385.5</v>
      </c>
      <c r="L71" s="39">
        <v>10929.31</v>
      </c>
      <c r="M71" s="33"/>
      <c r="N71" s="33"/>
      <c r="O71" s="33">
        <v>25</v>
      </c>
      <c r="P71" s="33"/>
      <c r="Q71" s="78"/>
      <c r="R71" s="39">
        <f t="shared" si="36"/>
        <v>16568.809999999998</v>
      </c>
      <c r="S71" s="33">
        <f t="shared" si="37"/>
        <v>78431.19</v>
      </c>
    </row>
    <row r="72" spans="1:19" ht="57.75" customHeight="1" thickBot="1" x14ac:dyDescent="0.5">
      <c r="A72" s="28">
        <v>42</v>
      </c>
      <c r="B72" s="40">
        <v>44206</v>
      </c>
      <c r="C72" s="35">
        <v>45658</v>
      </c>
      <c r="D72" s="35" t="s">
        <v>27</v>
      </c>
      <c r="E72" s="55" t="s">
        <v>131</v>
      </c>
      <c r="F72" s="55" t="s">
        <v>132</v>
      </c>
      <c r="G72" s="63" t="s">
        <v>30</v>
      </c>
      <c r="H72" s="33">
        <v>75000</v>
      </c>
      <c r="I72" s="77">
        <f t="shared" si="33"/>
        <v>2152.5</v>
      </c>
      <c r="J72" s="33">
        <f t="shared" si="35"/>
        <v>2280</v>
      </c>
      <c r="K72" s="77">
        <f t="shared" si="34"/>
        <v>70567.5</v>
      </c>
      <c r="L72" s="39">
        <v>6309.38</v>
      </c>
      <c r="M72" s="33"/>
      <c r="N72" s="33"/>
      <c r="O72" s="33">
        <v>25</v>
      </c>
      <c r="P72" s="33"/>
      <c r="Q72" s="39">
        <v>0</v>
      </c>
      <c r="R72" s="39">
        <f>I72+J72+L72+N72+O72+P72-Q72</f>
        <v>10766.880000000001</v>
      </c>
      <c r="S72" s="33">
        <f>H72-R72</f>
        <v>64233.119999999995</v>
      </c>
    </row>
    <row r="73" spans="1:19" ht="62.4" customHeight="1" thickBot="1" x14ac:dyDescent="0.5">
      <c r="A73" s="28">
        <v>43</v>
      </c>
      <c r="B73" s="40" t="s">
        <v>133</v>
      </c>
      <c r="C73" s="40" t="s">
        <v>134</v>
      </c>
      <c r="D73" s="35" t="s">
        <v>38</v>
      </c>
      <c r="E73" s="55" t="s">
        <v>135</v>
      </c>
      <c r="F73" s="84" t="s">
        <v>136</v>
      </c>
      <c r="G73" s="35" t="s">
        <v>30</v>
      </c>
      <c r="H73" s="33">
        <v>80000</v>
      </c>
      <c r="I73" s="77">
        <f t="shared" si="33"/>
        <v>2296</v>
      </c>
      <c r="J73" s="33">
        <f t="shared" si="35"/>
        <v>2432</v>
      </c>
      <c r="K73" s="33">
        <f t="shared" si="34"/>
        <v>75272</v>
      </c>
      <c r="L73" s="39">
        <v>7400.87</v>
      </c>
      <c r="M73" s="33"/>
      <c r="N73" s="33"/>
      <c r="O73" s="33">
        <v>25</v>
      </c>
      <c r="P73" s="33"/>
      <c r="Q73" s="39"/>
      <c r="R73" s="39">
        <f t="shared" si="36"/>
        <v>12153.869999999999</v>
      </c>
      <c r="S73" s="33">
        <f t="shared" si="37"/>
        <v>67846.13</v>
      </c>
    </row>
    <row r="74" spans="1:19" ht="61.2" customHeight="1" thickBot="1" x14ac:dyDescent="0.5">
      <c r="A74" s="28">
        <v>44</v>
      </c>
      <c r="B74" s="40">
        <v>45023</v>
      </c>
      <c r="C74" s="40">
        <v>45303</v>
      </c>
      <c r="D74" s="35" t="s">
        <v>27</v>
      </c>
      <c r="E74" s="55" t="s">
        <v>137</v>
      </c>
      <c r="F74" s="84" t="s">
        <v>138</v>
      </c>
      <c r="G74" s="35" t="s">
        <v>30</v>
      </c>
      <c r="H74" s="33">
        <v>140000</v>
      </c>
      <c r="I74" s="77">
        <f t="shared" si="33"/>
        <v>4018</v>
      </c>
      <c r="J74" s="33">
        <f t="shared" si="35"/>
        <v>4256</v>
      </c>
      <c r="K74" s="33">
        <f t="shared" si="34"/>
        <v>131726</v>
      </c>
      <c r="L74" s="39">
        <v>21514.37</v>
      </c>
      <c r="M74" s="33"/>
      <c r="N74" s="33">
        <v>0</v>
      </c>
      <c r="O74" s="33">
        <v>25</v>
      </c>
      <c r="P74" s="33"/>
      <c r="Q74" s="39"/>
      <c r="R74" s="39">
        <f t="shared" si="36"/>
        <v>29813.37</v>
      </c>
      <c r="S74" s="33">
        <f t="shared" si="37"/>
        <v>110186.63</v>
      </c>
    </row>
    <row r="75" spans="1:19" ht="61.2" customHeight="1" thickBot="1" x14ac:dyDescent="0.5">
      <c r="A75" s="28">
        <v>45</v>
      </c>
      <c r="B75" s="40" t="s">
        <v>139</v>
      </c>
      <c r="C75" s="40">
        <v>45302</v>
      </c>
      <c r="D75" s="35" t="s">
        <v>27</v>
      </c>
      <c r="E75" s="55" t="s">
        <v>140</v>
      </c>
      <c r="F75" s="84" t="s">
        <v>136</v>
      </c>
      <c r="G75" s="35" t="s">
        <v>30</v>
      </c>
      <c r="H75" s="33">
        <v>75000</v>
      </c>
      <c r="I75" s="77">
        <f t="shared" si="33"/>
        <v>2152.5</v>
      </c>
      <c r="J75" s="33">
        <f t="shared" si="35"/>
        <v>2280</v>
      </c>
      <c r="K75" s="33">
        <f t="shared" si="34"/>
        <v>70567.5</v>
      </c>
      <c r="L75" s="77">
        <v>6309.38</v>
      </c>
      <c r="M75" s="33">
        <v>0</v>
      </c>
      <c r="N75" s="33">
        <v>0</v>
      </c>
      <c r="O75" s="33">
        <v>25</v>
      </c>
      <c r="P75" s="33"/>
      <c r="Q75" s="39"/>
      <c r="R75" s="39">
        <f t="shared" si="36"/>
        <v>10766.880000000001</v>
      </c>
      <c r="S75" s="33">
        <f t="shared" si="37"/>
        <v>64233.119999999995</v>
      </c>
    </row>
    <row r="76" spans="1:19" ht="61.2" customHeight="1" thickBot="1" x14ac:dyDescent="0.5">
      <c r="A76" s="28">
        <v>46</v>
      </c>
      <c r="B76" s="40" t="s">
        <v>141</v>
      </c>
      <c r="C76" s="40">
        <v>45660</v>
      </c>
      <c r="D76" s="35" t="s">
        <v>27</v>
      </c>
      <c r="E76" s="55" t="s">
        <v>142</v>
      </c>
      <c r="F76" s="84" t="s">
        <v>143</v>
      </c>
      <c r="G76" s="35" t="s">
        <v>30</v>
      </c>
      <c r="H76" s="33">
        <v>60000</v>
      </c>
      <c r="I76" s="77">
        <f t="shared" si="33"/>
        <v>1722</v>
      </c>
      <c r="J76" s="33">
        <f t="shared" si="35"/>
        <v>1824</v>
      </c>
      <c r="K76" s="33">
        <f t="shared" si="34"/>
        <v>56454</v>
      </c>
      <c r="L76" s="77">
        <v>3486.68</v>
      </c>
      <c r="M76" s="33"/>
      <c r="N76" s="33">
        <v>0</v>
      </c>
      <c r="O76" s="33">
        <v>25</v>
      </c>
      <c r="P76" s="33"/>
      <c r="Q76" s="39"/>
      <c r="R76" s="39">
        <f t="shared" si="36"/>
        <v>7057.68</v>
      </c>
      <c r="S76" s="33">
        <f t="shared" si="37"/>
        <v>52942.32</v>
      </c>
    </row>
    <row r="77" spans="1:19" ht="61.2" customHeight="1" thickBot="1" x14ac:dyDescent="0.5">
      <c r="A77" s="28">
        <v>47</v>
      </c>
      <c r="B77" s="40">
        <v>45294</v>
      </c>
      <c r="C77" s="40">
        <v>45660</v>
      </c>
      <c r="D77" s="35" t="s">
        <v>27</v>
      </c>
      <c r="E77" s="55" t="s">
        <v>144</v>
      </c>
      <c r="F77" s="84" t="s">
        <v>145</v>
      </c>
      <c r="G77" s="35" t="s">
        <v>30</v>
      </c>
      <c r="H77" s="33">
        <v>82000</v>
      </c>
      <c r="I77" s="77">
        <f t="shared" si="33"/>
        <v>2353.4</v>
      </c>
      <c r="J77" s="33">
        <f t="shared" si="35"/>
        <v>2492.8000000000002</v>
      </c>
      <c r="K77" s="33">
        <f t="shared" si="34"/>
        <v>77153.8</v>
      </c>
      <c r="L77" s="77">
        <v>5813.8</v>
      </c>
      <c r="M77" s="33"/>
      <c r="N77" s="33">
        <v>0</v>
      </c>
      <c r="O77" s="33">
        <v>25</v>
      </c>
      <c r="P77" s="33"/>
      <c r="Q77" s="39"/>
      <c r="R77" s="39">
        <f t="shared" si="36"/>
        <v>10685</v>
      </c>
      <c r="S77" s="33">
        <f t="shared" si="37"/>
        <v>71315</v>
      </c>
    </row>
    <row r="78" spans="1:19" ht="61.2" customHeight="1" thickBot="1" x14ac:dyDescent="0.5">
      <c r="A78" s="28">
        <v>48</v>
      </c>
      <c r="B78" s="40">
        <v>45294</v>
      </c>
      <c r="C78" s="40">
        <v>45660</v>
      </c>
      <c r="D78" s="35" t="s">
        <v>27</v>
      </c>
      <c r="E78" s="55" t="s">
        <v>146</v>
      </c>
      <c r="F78" s="84" t="s">
        <v>147</v>
      </c>
      <c r="G78" s="35" t="s">
        <v>30</v>
      </c>
      <c r="H78" s="33">
        <v>55000</v>
      </c>
      <c r="I78" s="77">
        <f t="shared" si="33"/>
        <v>1578.5</v>
      </c>
      <c r="J78" s="33">
        <f t="shared" si="35"/>
        <v>1672</v>
      </c>
      <c r="K78" s="33">
        <f t="shared" si="34"/>
        <v>51749.5</v>
      </c>
      <c r="L78" s="77">
        <v>3899.5000000000005</v>
      </c>
      <c r="M78" s="33"/>
      <c r="N78" s="33">
        <v>0</v>
      </c>
      <c r="O78" s="33">
        <v>25</v>
      </c>
      <c r="P78" s="33"/>
      <c r="Q78" s="39"/>
      <c r="R78" s="39">
        <f t="shared" si="36"/>
        <v>7175</v>
      </c>
      <c r="S78" s="33">
        <f t="shared" si="37"/>
        <v>47825</v>
      </c>
    </row>
    <row r="79" spans="1:19" ht="48.6" customHeight="1" thickBot="1" x14ac:dyDescent="0.5">
      <c r="A79" s="80"/>
      <c r="B79" s="41" t="s">
        <v>54</v>
      </c>
      <c r="C79" s="42"/>
      <c r="D79" s="42"/>
      <c r="E79" s="42"/>
      <c r="F79" s="42"/>
      <c r="G79" s="81"/>
      <c r="H79" s="45">
        <f>H69+H70+H71+H72+H73+H74+H75+H76+H77+H78</f>
        <v>1077000</v>
      </c>
      <c r="I79" s="45">
        <f t="shared" ref="I79:S79" si="38">I69+I70+I71+I72+I73+I74+I75+I76+I77+I78</f>
        <v>30909.9</v>
      </c>
      <c r="J79" s="45">
        <f t="shared" si="38"/>
        <v>31023.96</v>
      </c>
      <c r="K79" s="45">
        <f t="shared" si="38"/>
        <v>1015066.14</v>
      </c>
      <c r="L79" s="45">
        <f t="shared" si="38"/>
        <v>140531.68</v>
      </c>
      <c r="M79" s="45">
        <f t="shared" si="38"/>
        <v>0</v>
      </c>
      <c r="N79" s="45">
        <f t="shared" si="38"/>
        <v>1715.46</v>
      </c>
      <c r="O79" s="45">
        <f t="shared" si="38"/>
        <v>250</v>
      </c>
      <c r="P79" s="45">
        <f t="shared" si="38"/>
        <v>0</v>
      </c>
      <c r="Q79" s="45">
        <f t="shared" si="38"/>
        <v>0</v>
      </c>
      <c r="R79" s="45">
        <f t="shared" si="38"/>
        <v>204431</v>
      </c>
      <c r="S79" s="45">
        <f t="shared" si="38"/>
        <v>872568.99999999988</v>
      </c>
    </row>
    <row r="80" spans="1:19" ht="48.6" customHeight="1" thickBot="1" x14ac:dyDescent="0.5">
      <c r="A80" s="80"/>
      <c r="B80" s="47" t="s">
        <v>148</v>
      </c>
      <c r="C80" s="48"/>
      <c r="D80" s="48"/>
      <c r="E80" s="48"/>
      <c r="F80" s="53"/>
      <c r="G80" s="81"/>
      <c r="H80" s="44"/>
      <c r="I80" s="44"/>
      <c r="J80" s="44"/>
      <c r="K80" s="44"/>
      <c r="L80" s="44"/>
      <c r="M80" s="44"/>
      <c r="N80" s="44"/>
      <c r="O80" s="44"/>
      <c r="P80" s="44"/>
      <c r="Q80" s="54"/>
      <c r="R80" s="54"/>
      <c r="S80" s="44"/>
    </row>
    <row r="81" spans="1:19" ht="37.5" customHeight="1" thickBot="1" x14ac:dyDescent="0.5">
      <c r="A81" s="28">
        <v>49</v>
      </c>
      <c r="B81" s="35" t="s">
        <v>149</v>
      </c>
      <c r="C81" s="35">
        <v>45301</v>
      </c>
      <c r="D81" s="36" t="s">
        <v>27</v>
      </c>
      <c r="E81" s="32" t="s">
        <v>150</v>
      </c>
      <c r="F81" s="32" t="s">
        <v>151</v>
      </c>
      <c r="G81" s="36" t="s">
        <v>30</v>
      </c>
      <c r="H81" s="33">
        <v>115000</v>
      </c>
      <c r="I81" s="34">
        <f>+H81*2.87%</f>
        <v>3300.5</v>
      </c>
      <c r="J81" s="34">
        <f t="shared" ref="J81" si="39">H81*3.04%</f>
        <v>3496</v>
      </c>
      <c r="K81" s="34">
        <f>H81-I81-J81</f>
        <v>108203.5</v>
      </c>
      <c r="L81" s="37">
        <v>15633.74</v>
      </c>
      <c r="M81" s="37"/>
      <c r="N81" s="34"/>
      <c r="O81" s="34">
        <v>25</v>
      </c>
      <c r="P81" s="34"/>
      <c r="Q81" s="51">
        <v>0</v>
      </c>
      <c r="R81" s="51">
        <f>I81+J81+L81+N81+O81+P81-Q81</f>
        <v>22455.239999999998</v>
      </c>
      <c r="S81" s="34">
        <f>H81-R81</f>
        <v>92544.760000000009</v>
      </c>
    </row>
    <row r="82" spans="1:19" ht="37.5" customHeight="1" thickBot="1" x14ac:dyDescent="0.5">
      <c r="A82" s="28"/>
      <c r="B82" s="40"/>
      <c r="C82" s="63"/>
      <c r="D82" s="67"/>
      <c r="E82" s="64"/>
      <c r="F82" s="32"/>
      <c r="G82" s="36"/>
      <c r="H82" s="85">
        <f>H81</f>
        <v>115000</v>
      </c>
      <c r="I82" s="85">
        <f>I81</f>
        <v>3300.5</v>
      </c>
      <c r="J82" s="85">
        <f>J81</f>
        <v>3496</v>
      </c>
      <c r="K82" s="85">
        <f t="shared" ref="K82:R82" si="40">K81</f>
        <v>108203.5</v>
      </c>
      <c r="L82" s="85">
        <f>L81</f>
        <v>15633.74</v>
      </c>
      <c r="M82" s="85"/>
      <c r="N82" s="85">
        <f t="shared" si="40"/>
        <v>0</v>
      </c>
      <c r="O82" s="85">
        <f t="shared" si="40"/>
        <v>25</v>
      </c>
      <c r="P82" s="85">
        <f t="shared" si="40"/>
        <v>0</v>
      </c>
      <c r="Q82" s="85">
        <f t="shared" si="40"/>
        <v>0</v>
      </c>
      <c r="R82" s="86">
        <f t="shared" si="40"/>
        <v>22455.239999999998</v>
      </c>
      <c r="S82" s="85">
        <f>S81</f>
        <v>92544.760000000009</v>
      </c>
    </row>
    <row r="83" spans="1:19" ht="48.6" customHeight="1" thickBot="1" x14ac:dyDescent="0.5">
      <c r="A83" s="28"/>
      <c r="B83" s="47" t="s">
        <v>152</v>
      </c>
      <c r="C83" s="48"/>
      <c r="D83" s="48"/>
      <c r="E83" s="49"/>
      <c r="F83" s="32"/>
      <c r="G83" s="87"/>
      <c r="H83" s="88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90"/>
    </row>
    <row r="84" spans="1:19" ht="61.95" customHeight="1" thickBot="1" x14ac:dyDescent="0.5">
      <c r="A84" s="28">
        <v>50</v>
      </c>
      <c r="B84" s="35">
        <v>44621</v>
      </c>
      <c r="C84" s="35">
        <v>45303</v>
      </c>
      <c r="D84" s="36" t="s">
        <v>27</v>
      </c>
      <c r="E84" s="64" t="s">
        <v>153</v>
      </c>
      <c r="F84" s="91" t="s">
        <v>154</v>
      </c>
      <c r="G84" s="92" t="s">
        <v>30</v>
      </c>
      <c r="H84" s="33">
        <v>85000</v>
      </c>
      <c r="I84" s="33">
        <f t="shared" ref="I84:I90" si="41">+H84*2.87%</f>
        <v>2439.5</v>
      </c>
      <c r="J84" s="33">
        <f t="shared" ref="J84:J90" si="42">H84*3.04%</f>
        <v>2584</v>
      </c>
      <c r="K84" s="33">
        <f t="shared" ref="K84:K90" si="43">H84-I84-J84</f>
        <v>79976.5</v>
      </c>
      <c r="L84" s="37">
        <v>8576.99</v>
      </c>
      <c r="M84" s="37"/>
      <c r="N84" s="37"/>
      <c r="O84" s="37">
        <v>25</v>
      </c>
      <c r="P84" s="37">
        <v>0</v>
      </c>
      <c r="Q84" s="93"/>
      <c r="R84" s="94">
        <f t="shared" ref="R84:R90" si="44">I84+J84+L84+P84+O84+N84</f>
        <v>13625.49</v>
      </c>
      <c r="S84" s="95">
        <f t="shared" ref="S84:S90" si="45">H84-R84</f>
        <v>71374.509999999995</v>
      </c>
    </row>
    <row r="85" spans="1:19" ht="69" customHeight="1" thickBot="1" x14ac:dyDescent="0.5">
      <c r="A85" s="28">
        <v>51</v>
      </c>
      <c r="B85" s="35">
        <v>44958</v>
      </c>
      <c r="C85" s="35">
        <v>45658</v>
      </c>
      <c r="D85" s="36" t="s">
        <v>27</v>
      </c>
      <c r="E85" s="64" t="s">
        <v>155</v>
      </c>
      <c r="F85" s="91" t="s">
        <v>156</v>
      </c>
      <c r="G85" s="92" t="s">
        <v>30</v>
      </c>
      <c r="H85" s="33">
        <v>150000</v>
      </c>
      <c r="I85" s="33">
        <f t="shared" si="41"/>
        <v>4305</v>
      </c>
      <c r="J85" s="33">
        <f t="shared" si="42"/>
        <v>4560</v>
      </c>
      <c r="K85" s="33">
        <f t="shared" si="43"/>
        <v>141135</v>
      </c>
      <c r="L85" s="37">
        <v>23866.62</v>
      </c>
      <c r="M85" s="37"/>
      <c r="N85" s="37"/>
      <c r="O85" s="37">
        <v>25</v>
      </c>
      <c r="P85" s="37">
        <v>0</v>
      </c>
      <c r="Q85" s="93"/>
      <c r="R85" s="94">
        <f t="shared" si="44"/>
        <v>32756.62</v>
      </c>
      <c r="S85" s="95">
        <f t="shared" si="45"/>
        <v>117243.38</v>
      </c>
    </row>
    <row r="86" spans="1:19" ht="69" customHeight="1" thickBot="1" x14ac:dyDescent="0.5">
      <c r="A86" s="28">
        <v>52</v>
      </c>
      <c r="B86" s="35">
        <v>45294</v>
      </c>
      <c r="C86" s="35">
        <v>45660</v>
      </c>
      <c r="D86" s="36" t="s">
        <v>38</v>
      </c>
      <c r="E86" s="64" t="s">
        <v>157</v>
      </c>
      <c r="F86" s="91" t="s">
        <v>158</v>
      </c>
      <c r="G86" s="92" t="s">
        <v>30</v>
      </c>
      <c r="H86" s="33">
        <v>130000</v>
      </c>
      <c r="I86" s="33">
        <f t="shared" si="41"/>
        <v>3731</v>
      </c>
      <c r="J86" s="33">
        <f t="shared" si="42"/>
        <v>3952</v>
      </c>
      <c r="K86" s="33">
        <f t="shared" si="43"/>
        <v>122317</v>
      </c>
      <c r="L86" s="37">
        <v>19162.12</v>
      </c>
      <c r="M86" s="37"/>
      <c r="N86" s="37"/>
      <c r="O86" s="37">
        <v>25</v>
      </c>
      <c r="P86" s="37">
        <v>0</v>
      </c>
      <c r="Q86" s="93"/>
      <c r="R86" s="94">
        <f t="shared" si="44"/>
        <v>26870.12</v>
      </c>
      <c r="S86" s="95">
        <f t="shared" si="45"/>
        <v>103129.88</v>
      </c>
    </row>
    <row r="87" spans="1:19" ht="63.6" customHeight="1" thickBot="1" x14ac:dyDescent="0.5">
      <c r="A87" s="28">
        <v>53</v>
      </c>
      <c r="B87" s="35">
        <v>44958</v>
      </c>
      <c r="C87" s="35">
        <v>45659</v>
      </c>
      <c r="D87" s="36" t="s">
        <v>38</v>
      </c>
      <c r="E87" s="64" t="s">
        <v>159</v>
      </c>
      <c r="F87" s="91" t="s">
        <v>154</v>
      </c>
      <c r="G87" s="92" t="s">
        <v>30</v>
      </c>
      <c r="H87" s="33">
        <v>85000</v>
      </c>
      <c r="I87" s="33">
        <f t="shared" si="41"/>
        <v>2439.5</v>
      </c>
      <c r="J87" s="33">
        <f t="shared" si="42"/>
        <v>2584</v>
      </c>
      <c r="K87" s="33">
        <f t="shared" si="43"/>
        <v>79976.5</v>
      </c>
      <c r="L87" s="37">
        <v>8576.99</v>
      </c>
      <c r="M87" s="37">
        <v>0</v>
      </c>
      <c r="N87" s="37"/>
      <c r="O87" s="37">
        <v>25</v>
      </c>
      <c r="P87" s="37">
        <v>0</v>
      </c>
      <c r="Q87" s="93"/>
      <c r="R87" s="94">
        <f t="shared" si="44"/>
        <v>13625.49</v>
      </c>
      <c r="S87" s="95">
        <f t="shared" si="45"/>
        <v>71374.509999999995</v>
      </c>
    </row>
    <row r="88" spans="1:19" ht="63.6" customHeight="1" thickBot="1" x14ac:dyDescent="0.5">
      <c r="A88" s="28">
        <v>54</v>
      </c>
      <c r="B88" s="35">
        <v>44929</v>
      </c>
      <c r="C88" s="35">
        <v>45660</v>
      </c>
      <c r="D88" s="36" t="s">
        <v>27</v>
      </c>
      <c r="E88" s="64" t="s">
        <v>160</v>
      </c>
      <c r="F88" s="91" t="s">
        <v>154</v>
      </c>
      <c r="G88" s="92" t="s">
        <v>30</v>
      </c>
      <c r="H88" s="33">
        <v>85000</v>
      </c>
      <c r="I88" s="33">
        <f t="shared" si="41"/>
        <v>2439.5</v>
      </c>
      <c r="J88" s="33">
        <f t="shared" si="42"/>
        <v>2584</v>
      </c>
      <c r="K88" s="33">
        <f t="shared" si="43"/>
        <v>79976.5</v>
      </c>
      <c r="L88" s="37">
        <v>8576.99</v>
      </c>
      <c r="M88" s="37">
        <v>0</v>
      </c>
      <c r="N88" s="37"/>
      <c r="O88" s="37">
        <v>25</v>
      </c>
      <c r="P88" s="37">
        <v>0</v>
      </c>
      <c r="Q88" s="93"/>
      <c r="R88" s="94">
        <f t="shared" si="44"/>
        <v>13625.49</v>
      </c>
      <c r="S88" s="95">
        <f t="shared" si="45"/>
        <v>71374.509999999995</v>
      </c>
    </row>
    <row r="89" spans="1:19" ht="63.6" customHeight="1" thickBot="1" x14ac:dyDescent="0.5">
      <c r="A89" s="28">
        <v>55</v>
      </c>
      <c r="B89" s="35">
        <v>44932</v>
      </c>
      <c r="C89" s="35">
        <v>45303</v>
      </c>
      <c r="D89" s="36" t="s">
        <v>27</v>
      </c>
      <c r="E89" s="64" t="s">
        <v>161</v>
      </c>
      <c r="F89" s="91" t="s">
        <v>162</v>
      </c>
      <c r="G89" s="92" t="s">
        <v>30</v>
      </c>
      <c r="H89" s="33">
        <v>75000</v>
      </c>
      <c r="I89" s="33">
        <f t="shared" si="41"/>
        <v>2152.5</v>
      </c>
      <c r="J89" s="33">
        <f t="shared" si="42"/>
        <v>2280</v>
      </c>
      <c r="K89" s="33">
        <f t="shared" si="43"/>
        <v>70567.5</v>
      </c>
      <c r="L89" s="37">
        <v>0</v>
      </c>
      <c r="M89" s="37">
        <v>35682.79</v>
      </c>
      <c r="N89" s="37"/>
      <c r="O89" s="37">
        <v>25</v>
      </c>
      <c r="P89" s="37">
        <v>0</v>
      </c>
      <c r="Q89" s="93"/>
      <c r="R89" s="94">
        <f t="shared" si="44"/>
        <v>4457.5</v>
      </c>
      <c r="S89" s="95">
        <f t="shared" si="45"/>
        <v>70542.5</v>
      </c>
    </row>
    <row r="90" spans="1:19" ht="63.6" customHeight="1" thickBot="1" x14ac:dyDescent="0.5">
      <c r="A90" s="28">
        <v>56</v>
      </c>
      <c r="B90" s="35">
        <v>44937</v>
      </c>
      <c r="C90" s="35">
        <v>45302</v>
      </c>
      <c r="D90" s="36" t="s">
        <v>27</v>
      </c>
      <c r="E90" s="64" t="s">
        <v>163</v>
      </c>
      <c r="F90" s="91" t="s">
        <v>164</v>
      </c>
      <c r="G90" s="92" t="s">
        <v>30</v>
      </c>
      <c r="H90" s="33">
        <v>82000</v>
      </c>
      <c r="I90" s="33">
        <f t="shared" si="41"/>
        <v>2353.4</v>
      </c>
      <c r="J90" s="33">
        <f t="shared" si="42"/>
        <v>2492.8000000000002</v>
      </c>
      <c r="K90" s="33">
        <f t="shared" si="43"/>
        <v>77153.8</v>
      </c>
      <c r="L90" s="37">
        <v>7871.32</v>
      </c>
      <c r="M90" s="37"/>
      <c r="N90" s="37"/>
      <c r="O90" s="37">
        <v>25</v>
      </c>
      <c r="P90" s="37">
        <v>0</v>
      </c>
      <c r="Q90" s="93"/>
      <c r="R90" s="94">
        <f t="shared" si="44"/>
        <v>12742.52</v>
      </c>
      <c r="S90" s="95">
        <f t="shared" si="45"/>
        <v>69257.48</v>
      </c>
    </row>
    <row r="91" spans="1:19" ht="48.6" customHeight="1" thickBot="1" x14ac:dyDescent="0.5">
      <c r="A91" s="28"/>
      <c r="B91" s="41" t="s">
        <v>54</v>
      </c>
      <c r="C91" s="42"/>
      <c r="D91" s="42"/>
      <c r="E91" s="42"/>
      <c r="F91" s="43"/>
      <c r="G91" s="32"/>
      <c r="H91" s="45">
        <f>SUM(H84:H90)</f>
        <v>692000</v>
      </c>
      <c r="I91" s="45">
        <f>SUM(I84:I90)</f>
        <v>19860.400000000001</v>
      </c>
      <c r="J91" s="45">
        <f>SUM(J84:J90)</f>
        <v>21036.799999999999</v>
      </c>
      <c r="K91" s="45">
        <f>SUM(K84:K90)</f>
        <v>651102.80000000005</v>
      </c>
      <c r="L91" s="45">
        <f>SUM(L84:L90)</f>
        <v>76631.03</v>
      </c>
      <c r="M91" s="45">
        <f>SUM(M84:M90)</f>
        <v>35682.79</v>
      </c>
      <c r="N91" s="45">
        <f>SUM(N84:N90)</f>
        <v>0</v>
      </c>
      <c r="O91" s="45">
        <f>SUM(O84:O90)</f>
        <v>175</v>
      </c>
      <c r="P91" s="45">
        <f>SUM(P84:P90)</f>
        <v>0</v>
      </c>
      <c r="Q91" s="45">
        <f>SUM(Q84:Q90)</f>
        <v>0</v>
      </c>
      <c r="R91" s="45">
        <f>SUM(R84:R90)</f>
        <v>117703.23000000001</v>
      </c>
      <c r="S91" s="45">
        <f>SUM(S84:S90)</f>
        <v>574296.77</v>
      </c>
    </row>
    <row r="92" spans="1:19" ht="37.5" customHeight="1" thickBot="1" x14ac:dyDescent="0.5">
      <c r="A92" s="96"/>
      <c r="B92" s="97"/>
      <c r="C92" s="98"/>
      <c r="D92" s="98"/>
      <c r="E92" s="98"/>
      <c r="F92" s="99"/>
      <c r="G92" s="32"/>
      <c r="H92" s="33"/>
      <c r="I92" s="37"/>
      <c r="J92" s="37"/>
      <c r="K92" s="37"/>
      <c r="L92" s="37"/>
      <c r="M92" s="37"/>
      <c r="N92" s="37"/>
      <c r="O92" s="37"/>
      <c r="P92" s="37"/>
      <c r="Q92" s="93"/>
      <c r="R92" s="93"/>
      <c r="S92" s="37"/>
    </row>
    <row r="93" spans="1:19" ht="37.5" customHeight="1" thickBot="1" x14ac:dyDescent="0.5">
      <c r="A93" s="100"/>
      <c r="B93" s="101"/>
      <c r="C93" s="102"/>
      <c r="D93" s="102"/>
      <c r="E93" s="102"/>
      <c r="F93" s="103"/>
      <c r="G93" s="32"/>
      <c r="H93" s="33"/>
      <c r="I93" s="37"/>
      <c r="J93" s="37"/>
      <c r="K93" s="37"/>
      <c r="L93" s="37"/>
      <c r="M93" s="37"/>
      <c r="N93" s="37"/>
      <c r="O93" s="37"/>
      <c r="P93" s="37"/>
      <c r="Q93" s="93"/>
      <c r="R93" s="93"/>
      <c r="S93" s="37"/>
    </row>
    <row r="94" spans="1:19" ht="48.6" customHeight="1" thickBot="1" x14ac:dyDescent="0.5">
      <c r="A94" s="28"/>
      <c r="B94" s="41" t="s">
        <v>165</v>
      </c>
      <c r="C94" s="42"/>
      <c r="D94" s="42"/>
      <c r="E94" s="42"/>
      <c r="F94" s="43"/>
      <c r="G94" s="32"/>
      <c r="H94" s="45">
        <f>H17+H28+H34+H46+H49+H53+H60+H67+H79+H82+H91+H23</f>
        <v>5799000</v>
      </c>
      <c r="I94" s="45">
        <f>I17+I28+I34+I46+I49+I53+I60+I67+I79+I82+I91+I23</f>
        <v>161121.79999999999</v>
      </c>
      <c r="J94" s="45">
        <f>J17+J28+J34+J46+J49+J53+J60+J67+J79+J82+J91+J23</f>
        <v>164513.39999999997</v>
      </c>
      <c r="K94" s="45">
        <f>K17+K28+K34+K46+K49+K53+K60+K67+K79+K82+K91+K23</f>
        <v>5288364.7999999989</v>
      </c>
      <c r="L94" s="45">
        <f>L17+L28+L34+L46+L49+L53+L60+L67+L79+L82+L91+L23</f>
        <v>697508.26</v>
      </c>
      <c r="M94" s="45">
        <f>M17+M28+M34+M46+M49+M53+M60+M67+M79+M82+M91+M23</f>
        <v>87393.97</v>
      </c>
      <c r="N94" s="45">
        <f>N17+N28+N34+N46+N49+N53+N60+N67+N79+N82+N91+N23</f>
        <v>8577.2799999999988</v>
      </c>
      <c r="O94" s="45">
        <f>O17+O28+O34+O46+O49+O53+O60+O67+O79+O82+O91+O23</f>
        <v>1350</v>
      </c>
      <c r="P94" s="45">
        <f>P17+P28+P34+P46+P49+P53+P60+P67+P79+P82+P91+P23</f>
        <v>13692.310000000001</v>
      </c>
      <c r="Q94" s="45">
        <f>Q17+Q28+Q34+Q46+Q49+Q53+Q60+Q67+Q79+Q82+Q91+Q23</f>
        <v>0</v>
      </c>
      <c r="R94" s="45">
        <f>R17+R28+R34+R46+R49+R53+R60+R67+R79+R82+R91+R23</f>
        <v>1046763.0499999999</v>
      </c>
      <c r="S94" s="45">
        <f>S17+S28+S34+S46+S49+S53+S60+S67+S79+S82+S91+S23</f>
        <v>4567236.95</v>
      </c>
    </row>
    <row r="95" spans="1:19" ht="37.5" customHeight="1" x14ac:dyDescent="0.35">
      <c r="D95" s="4"/>
      <c r="E95" s="104"/>
      <c r="F95" s="4"/>
      <c r="G95" s="4"/>
      <c r="H95" s="4"/>
      <c r="I95" s="4"/>
      <c r="J95" s="4"/>
      <c r="K95" s="4"/>
      <c r="L95" s="4"/>
      <c r="M95" s="4"/>
      <c r="N95" s="4"/>
      <c r="O95" s="4"/>
      <c r="P95" s="105"/>
      <c r="Q95" s="105"/>
      <c r="R95" s="4"/>
      <c r="S95" s="104"/>
    </row>
    <row r="96" spans="1:19" ht="37.5" customHeight="1" x14ac:dyDescent="0.45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105"/>
      <c r="Q96" s="105"/>
      <c r="R96" s="4"/>
      <c r="S96" s="106"/>
    </row>
    <row r="97" spans="4:19" ht="37.5" customHeight="1" x14ac:dyDescent="0.4">
      <c r="D97" s="4"/>
      <c r="E97" s="15"/>
      <c r="F97" s="4"/>
      <c r="G97" s="15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07"/>
    </row>
    <row r="98" spans="4:19" ht="37.5" customHeight="1" x14ac:dyDescent="0.5">
      <c r="D98" s="4"/>
      <c r="F98" s="5" t="s">
        <v>166</v>
      </c>
      <c r="G98" s="4"/>
      <c r="H98" s="13"/>
      <c r="I98" s="108" t="s">
        <v>167</v>
      </c>
      <c r="J98" s="108"/>
      <c r="K98" s="108"/>
      <c r="L98" s="109"/>
      <c r="M98" s="109"/>
      <c r="N98" s="109"/>
      <c r="O98" s="109"/>
      <c r="P98" s="110"/>
      <c r="Q98" s="110"/>
      <c r="R98" s="4"/>
      <c r="S98" s="111"/>
    </row>
    <row r="99" spans="4:19" ht="37.5" customHeight="1" x14ac:dyDescent="0.45">
      <c r="D99" s="4"/>
      <c r="F99" s="5" t="s">
        <v>168</v>
      </c>
      <c r="G99" s="4"/>
      <c r="H99" s="4"/>
      <c r="I99" s="4"/>
      <c r="J99" s="5" t="s">
        <v>169</v>
      </c>
      <c r="K99" s="4"/>
      <c r="L99" s="4"/>
      <c r="M99" s="4"/>
      <c r="N99" s="4"/>
      <c r="O99" s="4"/>
      <c r="P99" s="110"/>
      <c r="Q99" s="110"/>
      <c r="R99" s="4"/>
      <c r="S99" s="112"/>
    </row>
    <row r="100" spans="4:19" ht="37.5" customHeight="1" x14ac:dyDescent="0.25">
      <c r="E100" s="113"/>
      <c r="F100" s="113"/>
      <c r="G100" s="114"/>
      <c r="H100" s="113"/>
      <c r="I100" s="115"/>
      <c r="J100" s="115"/>
      <c r="K100" s="115"/>
      <c r="L100" s="116"/>
      <c r="M100" s="116"/>
      <c r="N100" s="117"/>
      <c r="O100" s="118"/>
      <c r="P100" s="4"/>
      <c r="Q100" s="4"/>
      <c r="R100" s="4"/>
      <c r="S100" s="4"/>
    </row>
    <row r="101" spans="4:19" ht="37.5" customHeight="1" x14ac:dyDescent="0.5">
      <c r="D101" s="119"/>
      <c r="E101" s="120"/>
      <c r="F101" s="120"/>
      <c r="G101" s="121"/>
      <c r="H101" s="122"/>
    </row>
  </sheetData>
  <autoFilter ref="A10:S91" xr:uid="{5C7F64D7-568E-4F7F-82D6-22C834F135E8}"/>
  <mergeCells count="29">
    <mergeCell ref="B91:F91"/>
    <mergeCell ref="A92:A93"/>
    <mergeCell ref="B92:F93"/>
    <mergeCell ref="B94:F94"/>
    <mergeCell ref="I98:K98"/>
    <mergeCell ref="B61:E61"/>
    <mergeCell ref="B67:F67"/>
    <mergeCell ref="B68:E68"/>
    <mergeCell ref="B79:F79"/>
    <mergeCell ref="B80:E80"/>
    <mergeCell ref="B83:E83"/>
    <mergeCell ref="B49:F49"/>
    <mergeCell ref="B50:E50"/>
    <mergeCell ref="B51:E51"/>
    <mergeCell ref="B53:F53"/>
    <mergeCell ref="B54:E54"/>
    <mergeCell ref="B60:F60"/>
    <mergeCell ref="B28:F28"/>
    <mergeCell ref="B29:E29"/>
    <mergeCell ref="B34:F34"/>
    <mergeCell ref="B35:E35"/>
    <mergeCell ref="B46:F46"/>
    <mergeCell ref="B47:E47"/>
    <mergeCell ref="I9:J9"/>
    <mergeCell ref="K9:P9"/>
    <mergeCell ref="B17:F17"/>
    <mergeCell ref="B18:E18"/>
    <mergeCell ref="B23:F23"/>
    <mergeCell ref="B24:E24"/>
  </mergeCells>
  <pageMargins left="0.25" right="0.25" top="0.75" bottom="0.75" header="0.3" footer="0.3"/>
  <pageSetup paperSize="5" scale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TEMPORALES SEPT</vt:lpstr>
      <vt:lpstr>'NOMINA TEMPORALES SEPT'!Área_de_impresión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Raiza Batista</cp:lastModifiedBy>
  <dcterms:created xsi:type="dcterms:W3CDTF">2024-10-01T13:56:27Z</dcterms:created>
  <dcterms:modified xsi:type="dcterms:W3CDTF">2024-10-01T13:56:59Z</dcterms:modified>
</cp:coreProperties>
</file>