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2024/NOVIEMBRE 2024/"/>
    </mc:Choice>
  </mc:AlternateContent>
  <xr:revisionPtr revIDLastSave="2" documentId="13_ncr:1_{7BD4A213-CBA9-4A49-BFC4-153689B551CF}" xr6:coauthVersionLast="47" xr6:coauthVersionMax="47" xr10:uidLastSave="{B6127B6A-9A29-458C-822B-C5F38495022D}"/>
  <bookViews>
    <workbookView xWindow="-120" yWindow="-120" windowWidth="29040" windowHeight="15840" xr2:uid="{BB158926-6197-4732-ABD8-22123389F389}"/>
  </bookViews>
  <sheets>
    <sheet name="NOMINA TEMPORALES NOVIEMBRE2024" sheetId="1" r:id="rId1"/>
  </sheets>
  <definedNames>
    <definedName name="_xlnm._FilterDatabase" localSheetId="0" hidden="1">'NOMINA TEMPORALES NOVIEMBRE2024'!$A$10:$S$88</definedName>
    <definedName name="_xlnm.Print_Area" localSheetId="0">'NOMINA TEMPORALES NOVIEMBRE2024'!$A$1:$S$98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P88" i="1"/>
  <c r="O88" i="1"/>
  <c r="N88" i="1"/>
  <c r="M88" i="1"/>
  <c r="L88" i="1"/>
  <c r="J88" i="1"/>
  <c r="H88" i="1"/>
  <c r="J87" i="1"/>
  <c r="I87" i="1"/>
  <c r="R87" i="1" s="1"/>
  <c r="S87" i="1" s="1"/>
  <c r="R86" i="1"/>
  <c r="S86" i="1" s="1"/>
  <c r="K86" i="1"/>
  <c r="J86" i="1"/>
  <c r="I86" i="1"/>
  <c r="J85" i="1"/>
  <c r="I85" i="1"/>
  <c r="K85" i="1" s="1"/>
  <c r="S84" i="1"/>
  <c r="R84" i="1"/>
  <c r="K84" i="1"/>
  <c r="J84" i="1"/>
  <c r="I84" i="1"/>
  <c r="J83" i="1"/>
  <c r="R83" i="1" s="1"/>
  <c r="S83" i="1" s="1"/>
  <c r="I83" i="1"/>
  <c r="J82" i="1"/>
  <c r="I82" i="1"/>
  <c r="I88" i="1" s="1"/>
  <c r="Q80" i="1"/>
  <c r="P80" i="1"/>
  <c r="O80" i="1"/>
  <c r="N80" i="1"/>
  <c r="L80" i="1"/>
  <c r="J80" i="1"/>
  <c r="I80" i="1"/>
  <c r="H80" i="1"/>
  <c r="J79" i="1"/>
  <c r="I79" i="1"/>
  <c r="R79" i="1" s="1"/>
  <c r="Q77" i="1"/>
  <c r="P77" i="1"/>
  <c r="O77" i="1"/>
  <c r="N77" i="1"/>
  <c r="M77" i="1"/>
  <c r="L77" i="1"/>
  <c r="H77" i="1"/>
  <c r="J76" i="1"/>
  <c r="I76" i="1"/>
  <c r="K76" i="1" s="1"/>
  <c r="S75" i="1"/>
  <c r="R75" i="1"/>
  <c r="K75" i="1"/>
  <c r="J75" i="1"/>
  <c r="I75" i="1"/>
  <c r="J74" i="1"/>
  <c r="J77" i="1" s="1"/>
  <c r="I74" i="1"/>
  <c r="J73" i="1"/>
  <c r="I73" i="1"/>
  <c r="R73" i="1" s="1"/>
  <c r="S73" i="1" s="1"/>
  <c r="R72" i="1"/>
  <c r="S72" i="1" s="1"/>
  <c r="J72" i="1"/>
  <c r="K72" i="1" s="1"/>
  <c r="I72" i="1"/>
  <c r="J71" i="1"/>
  <c r="I71" i="1"/>
  <c r="R71" i="1" s="1"/>
  <c r="S71" i="1" s="1"/>
  <c r="J70" i="1"/>
  <c r="I70" i="1"/>
  <c r="R70" i="1" s="1"/>
  <c r="R69" i="1"/>
  <c r="S69" i="1" s="1"/>
  <c r="K69" i="1"/>
  <c r="J69" i="1"/>
  <c r="I69" i="1"/>
  <c r="I77" i="1" s="1"/>
  <c r="Q67" i="1"/>
  <c r="P67" i="1"/>
  <c r="O67" i="1"/>
  <c r="N67" i="1"/>
  <c r="M67" i="1"/>
  <c r="L67" i="1"/>
  <c r="H67" i="1"/>
  <c r="R66" i="1"/>
  <c r="S66" i="1" s="1"/>
  <c r="J66" i="1"/>
  <c r="K66" i="1" s="1"/>
  <c r="I66" i="1"/>
  <c r="J65" i="1"/>
  <c r="I65" i="1"/>
  <c r="K65" i="1" s="1"/>
  <c r="J64" i="1"/>
  <c r="I64" i="1"/>
  <c r="R64" i="1" s="1"/>
  <c r="S64" i="1" s="1"/>
  <c r="R63" i="1"/>
  <c r="S63" i="1" s="1"/>
  <c r="K63" i="1"/>
  <c r="J63" i="1"/>
  <c r="I63" i="1"/>
  <c r="J62" i="1"/>
  <c r="J67" i="1" s="1"/>
  <c r="I62" i="1"/>
  <c r="K62" i="1" s="1"/>
  <c r="Q60" i="1"/>
  <c r="P60" i="1"/>
  <c r="O60" i="1"/>
  <c r="M60" i="1"/>
  <c r="L60" i="1"/>
  <c r="H60" i="1"/>
  <c r="J59" i="1"/>
  <c r="I59" i="1"/>
  <c r="K59" i="1" s="1"/>
  <c r="J58" i="1"/>
  <c r="I58" i="1"/>
  <c r="R58" i="1" s="1"/>
  <c r="S58" i="1" s="1"/>
  <c r="N57" i="1"/>
  <c r="R57" i="1" s="1"/>
  <c r="S57" i="1" s="1"/>
  <c r="J57" i="1"/>
  <c r="K57" i="1" s="1"/>
  <c r="I57" i="1"/>
  <c r="J56" i="1"/>
  <c r="J60" i="1" s="1"/>
  <c r="I56" i="1"/>
  <c r="I60" i="1" s="1"/>
  <c r="Q54" i="1"/>
  <c r="P54" i="1"/>
  <c r="O54" i="1"/>
  <c r="N54" i="1"/>
  <c r="M54" i="1"/>
  <c r="L54" i="1"/>
  <c r="H54" i="1"/>
  <c r="J53" i="1"/>
  <c r="R53" i="1" s="1"/>
  <c r="I53" i="1"/>
  <c r="I54" i="1" s="1"/>
  <c r="S51" i="1"/>
  <c r="R51" i="1"/>
  <c r="Q51" i="1"/>
  <c r="P51" i="1"/>
  <c r="O51" i="1"/>
  <c r="N51" i="1"/>
  <c r="M51" i="1"/>
  <c r="L51" i="1"/>
  <c r="H51" i="1"/>
  <c r="J50" i="1"/>
  <c r="J51" i="1" s="1"/>
  <c r="I50" i="1"/>
  <c r="K50" i="1" s="1"/>
  <c r="K51" i="1" s="1"/>
  <c r="Q48" i="1"/>
  <c r="P48" i="1"/>
  <c r="O48" i="1"/>
  <c r="N48" i="1"/>
  <c r="M48" i="1"/>
  <c r="L48" i="1"/>
  <c r="H48" i="1"/>
  <c r="J47" i="1"/>
  <c r="R47" i="1" s="1"/>
  <c r="S47" i="1" s="1"/>
  <c r="I47" i="1"/>
  <c r="J46" i="1"/>
  <c r="J48" i="1" s="1"/>
  <c r="I46" i="1"/>
  <c r="I48" i="1" s="1"/>
  <c r="Q44" i="1"/>
  <c r="P44" i="1"/>
  <c r="N44" i="1"/>
  <c r="M44" i="1"/>
  <c r="L44" i="1"/>
  <c r="H44" i="1"/>
  <c r="J43" i="1"/>
  <c r="I43" i="1"/>
  <c r="R43" i="1" s="1"/>
  <c r="S43" i="1" s="1"/>
  <c r="O42" i="1"/>
  <c r="J42" i="1"/>
  <c r="I42" i="1"/>
  <c r="R42" i="1" s="1"/>
  <c r="S42" i="1" s="1"/>
  <c r="R41" i="1"/>
  <c r="S41" i="1" s="1"/>
  <c r="K41" i="1"/>
  <c r="J41" i="1"/>
  <c r="I41" i="1"/>
  <c r="O40" i="1"/>
  <c r="O44" i="1" s="1"/>
  <c r="J40" i="1"/>
  <c r="I40" i="1"/>
  <c r="R40" i="1" s="1"/>
  <c r="S40" i="1" s="1"/>
  <c r="J39" i="1"/>
  <c r="I39" i="1"/>
  <c r="R39" i="1" s="1"/>
  <c r="S39" i="1" s="1"/>
  <c r="R38" i="1"/>
  <c r="S38" i="1" s="1"/>
  <c r="K38" i="1"/>
  <c r="J38" i="1"/>
  <c r="I38" i="1"/>
  <c r="J37" i="1"/>
  <c r="I37" i="1"/>
  <c r="R37" i="1" s="1"/>
  <c r="S37" i="1" s="1"/>
  <c r="K36" i="1"/>
  <c r="J36" i="1"/>
  <c r="I36" i="1"/>
  <c r="R36" i="1" s="1"/>
  <c r="S36" i="1" s="1"/>
  <c r="J35" i="1"/>
  <c r="R35" i="1" s="1"/>
  <c r="I35" i="1"/>
  <c r="I44" i="1" s="1"/>
  <c r="Q33" i="1"/>
  <c r="P33" i="1"/>
  <c r="O33" i="1"/>
  <c r="N33" i="1"/>
  <c r="M33" i="1"/>
  <c r="M91" i="1" s="1"/>
  <c r="L33" i="1"/>
  <c r="H33" i="1"/>
  <c r="R32" i="1"/>
  <c r="S32" i="1" s="1"/>
  <c r="K32" i="1"/>
  <c r="J32" i="1"/>
  <c r="I32" i="1"/>
  <c r="J31" i="1"/>
  <c r="I31" i="1"/>
  <c r="R31" i="1" s="1"/>
  <c r="S31" i="1" s="1"/>
  <c r="K30" i="1"/>
  <c r="J30" i="1"/>
  <c r="J33" i="1" s="1"/>
  <c r="I30" i="1"/>
  <c r="R30" i="1" s="1"/>
  <c r="Q28" i="1"/>
  <c r="P28" i="1"/>
  <c r="N28" i="1"/>
  <c r="M28" i="1"/>
  <c r="L28" i="1"/>
  <c r="H28" i="1"/>
  <c r="O27" i="1"/>
  <c r="J27" i="1"/>
  <c r="I27" i="1"/>
  <c r="R27" i="1" s="1"/>
  <c r="S27" i="1" s="1"/>
  <c r="R26" i="1"/>
  <c r="S26" i="1" s="1"/>
  <c r="O26" i="1"/>
  <c r="K26" i="1"/>
  <c r="J26" i="1"/>
  <c r="I26" i="1"/>
  <c r="J25" i="1"/>
  <c r="R25" i="1" s="1"/>
  <c r="S25" i="1" s="1"/>
  <c r="I25" i="1"/>
  <c r="O24" i="1"/>
  <c r="O28" i="1" s="1"/>
  <c r="J24" i="1"/>
  <c r="J28" i="1" s="1"/>
  <c r="I24" i="1"/>
  <c r="I28" i="1" s="1"/>
  <c r="Q22" i="1"/>
  <c r="P22" i="1"/>
  <c r="N22" i="1"/>
  <c r="M22" i="1"/>
  <c r="L22" i="1"/>
  <c r="H22" i="1"/>
  <c r="J21" i="1"/>
  <c r="I21" i="1"/>
  <c r="R21" i="1" s="1"/>
  <c r="S21" i="1" s="1"/>
  <c r="O20" i="1"/>
  <c r="J20" i="1"/>
  <c r="I20" i="1"/>
  <c r="R20" i="1" s="1"/>
  <c r="S20" i="1" s="1"/>
  <c r="R19" i="1"/>
  <c r="R22" i="1" s="1"/>
  <c r="O19" i="1"/>
  <c r="O22" i="1" s="1"/>
  <c r="K19" i="1"/>
  <c r="J19" i="1"/>
  <c r="J22" i="1" s="1"/>
  <c r="I19" i="1"/>
  <c r="Q17" i="1"/>
  <c r="Q91" i="1" s="1"/>
  <c r="P17" i="1"/>
  <c r="P91" i="1" s="1"/>
  <c r="N17" i="1"/>
  <c r="M17" i="1"/>
  <c r="H17" i="1"/>
  <c r="H91" i="1" s="1"/>
  <c r="O16" i="1"/>
  <c r="J16" i="1"/>
  <c r="I16" i="1"/>
  <c r="R16" i="1" s="1"/>
  <c r="S16" i="1" s="1"/>
  <c r="R15" i="1"/>
  <c r="S15" i="1" s="1"/>
  <c r="J15" i="1"/>
  <c r="I15" i="1"/>
  <c r="K15" i="1" s="1"/>
  <c r="J14" i="1"/>
  <c r="I14" i="1"/>
  <c r="R14" i="1" s="1"/>
  <c r="S14" i="1" s="1"/>
  <c r="O13" i="1"/>
  <c r="O17" i="1" s="1"/>
  <c r="L13" i="1"/>
  <c r="L17" i="1" s="1"/>
  <c r="L91" i="1" s="1"/>
  <c r="J13" i="1"/>
  <c r="J17" i="1" s="1"/>
  <c r="I13" i="1"/>
  <c r="R13" i="1" s="1"/>
  <c r="S13" i="1" s="1"/>
  <c r="K12" i="1"/>
  <c r="J12" i="1"/>
  <c r="I12" i="1"/>
  <c r="R12" i="1" s="1"/>
  <c r="S30" i="1" l="1"/>
  <c r="S33" i="1" s="1"/>
  <c r="R33" i="1"/>
  <c r="R17" i="1"/>
  <c r="S12" i="1"/>
  <c r="S17" i="1" s="1"/>
  <c r="R44" i="1"/>
  <c r="S35" i="1"/>
  <c r="S44" i="1" s="1"/>
  <c r="K67" i="1"/>
  <c r="S70" i="1"/>
  <c r="S77" i="1" s="1"/>
  <c r="R77" i="1"/>
  <c r="R54" i="1"/>
  <c r="S53" i="1"/>
  <c r="S54" i="1" s="1"/>
  <c r="S79" i="1"/>
  <c r="S80" i="1" s="1"/>
  <c r="R80" i="1"/>
  <c r="O91" i="1"/>
  <c r="I17" i="1"/>
  <c r="K83" i="1"/>
  <c r="K14" i="1"/>
  <c r="K40" i="1"/>
  <c r="K56" i="1"/>
  <c r="K71" i="1"/>
  <c r="K13" i="1"/>
  <c r="K17" i="1" s="1"/>
  <c r="K31" i="1"/>
  <c r="K33" i="1" s="1"/>
  <c r="K37" i="1"/>
  <c r="K43" i="1"/>
  <c r="N60" i="1"/>
  <c r="N91" i="1" s="1"/>
  <c r="R65" i="1"/>
  <c r="S65" i="1" s="1"/>
  <c r="I67" i="1"/>
  <c r="K16" i="1"/>
  <c r="K20" i="1"/>
  <c r="K22" i="1" s="1"/>
  <c r="K27" i="1"/>
  <c r="I33" i="1"/>
  <c r="K46" i="1"/>
  <c r="K48" i="1" s="1"/>
  <c r="I51" i="1"/>
  <c r="R62" i="1"/>
  <c r="K73" i="1"/>
  <c r="R76" i="1"/>
  <c r="S76" i="1" s="1"/>
  <c r="K79" i="1"/>
  <c r="K80" i="1" s="1"/>
  <c r="K82" i="1"/>
  <c r="R85" i="1"/>
  <c r="S85" i="1" s="1"/>
  <c r="K47" i="1"/>
  <c r="K74" i="1"/>
  <c r="K77" i="1" s="1"/>
  <c r="K21" i="1"/>
  <c r="R74" i="1"/>
  <c r="S74" i="1" s="1"/>
  <c r="K24" i="1"/>
  <c r="R56" i="1"/>
  <c r="R59" i="1"/>
  <c r="S59" i="1" s="1"/>
  <c r="R24" i="1"/>
  <c r="K39" i="1"/>
  <c r="K42" i="1"/>
  <c r="R46" i="1"/>
  <c r="K58" i="1"/>
  <c r="K64" i="1"/>
  <c r="K70" i="1"/>
  <c r="R82" i="1"/>
  <c r="K87" i="1"/>
  <c r="I22" i="1"/>
  <c r="J54" i="1"/>
  <c r="J91" i="1" s="1"/>
  <c r="J44" i="1"/>
  <c r="S19" i="1"/>
  <c r="S22" i="1" s="1"/>
  <c r="K25" i="1"/>
  <c r="K35" i="1"/>
  <c r="K53" i="1"/>
  <c r="K54" i="1" s="1"/>
  <c r="K91" i="1" l="1"/>
  <c r="S24" i="1"/>
  <c r="S28" i="1" s="1"/>
  <c r="R28" i="1"/>
  <c r="K44" i="1"/>
  <c r="R60" i="1"/>
  <c r="S56" i="1"/>
  <c r="S60" i="1" s="1"/>
  <c r="K28" i="1"/>
  <c r="K60" i="1"/>
  <c r="S46" i="1"/>
  <c r="S48" i="1" s="1"/>
  <c r="R48" i="1"/>
  <c r="R91" i="1" s="1"/>
  <c r="S62" i="1"/>
  <c r="S67" i="1" s="1"/>
  <c r="R67" i="1"/>
  <c r="I91" i="1"/>
  <c r="K88" i="1"/>
  <c r="S82" i="1"/>
  <c r="S88" i="1" s="1"/>
  <c r="S91" i="1" s="1"/>
  <c r="R88" i="1"/>
</calcChain>
</file>

<file path=xl/sharedStrings.xml><?xml version="1.0" encoding="utf-8"?>
<sst xmlns="http://schemas.openxmlformats.org/spreadsheetml/2006/main" count="274" uniqueCount="162">
  <si>
    <t>DIRECCIÓN GENERAL DE ALIANZAS PÚBLICO PRIVADAS</t>
  </si>
  <si>
    <t xml:space="preserve">NOMINA DE EMPLEADOS CONTRATADOS </t>
  </si>
  <si>
    <t>CORRESPONDIENTE AL MES NOVIEMBRE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</si>
  <si>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</si>
  <si>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</si>
  <si>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</si>
  <si>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</si>
  <si>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</si>
  <si>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</si>
  <si>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</si>
  <si>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</si>
  <si>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</si>
  <si>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</si>
  <si>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</si>
  <si>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</si>
  <si>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</si>
  <si>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</si>
  <si>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</si>
  <si>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</si>
  <si>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</si>
  <si>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</si>
  <si>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</si>
  <si>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</si>
  <si>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</si>
  <si>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</si>
  <si>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</si>
  <si>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</si>
  <si>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</si>
  <si>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</si>
  <si>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</si>
  <si>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</si>
  <si>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</si>
  <si>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</si>
  <si>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</si>
  <si>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</si>
  <si>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</si>
  <si>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</si>
  <si>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</si>
  <si>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</si>
  <si>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</si>
  <si>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</si>
  <si>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</si>
  <si>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</si>
  <si>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</si>
  <si>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</si>
  <si>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</si>
  <si>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16/11/2024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</si>
  <si>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</si>
  <si>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</si>
  <si>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</si>
  <si>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</si>
  <si>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</si>
  <si>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</si>
  <si>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 xml:space="preserve">PATRIA IVELISSE REYES RODRIGUEZ </t>
  </si>
  <si>
    <t xml:space="preserve">ENCARGADA DE LA DIVISIÓN DE PRENSA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</si>
  <si>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</si>
  <si>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</si>
  <si>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</si>
  <si>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</si>
  <si>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</si>
  <si>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</si>
  <si>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 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</si>
  <si>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</si>
  <si>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</si>
  <si>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</si>
  <si>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</si>
  <si>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</si>
  <si>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 xml:space="preserve">DIRECCIÓN ADMINISTRATIVA Y FINANCIERA </t>
  </si>
  <si>
    <t>17/08/2020</t>
  </si>
  <si>
    <t>17/02/2025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</si>
  <si>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</si>
  <si>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</si>
  <si>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</si>
  <si>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</si>
  <si>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</si>
  <si>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</si>
  <si>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</si>
  <si>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</si>
  <si>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</si>
  <si>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</si>
  <si>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</si>
  <si>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</si>
  <si>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</si>
  <si>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TÉCNICO ADMINISTRATIVA </t>
  </si>
  <si>
    <t xml:space="preserve">FRANCHESCA LA PAIX BALCACER </t>
  </si>
  <si>
    <t>ENCARGADA DE SECCIÓN DE PRESUPUESTO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</si>
  <si>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</si>
  <si>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</si>
  <si>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</si>
  <si>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</si>
  <si>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</si>
  <si>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 xml:space="preserve">DAYANA PENELOPE ACOSTA RUSSO </t>
  </si>
  <si>
    <t xml:space="preserve">ENCARGADA DE COMPRAS Y CONTRATACIONES </t>
  </si>
  <si>
    <t xml:space="preserve">LEOMIR DELVALLE PEREZ </t>
  </si>
  <si>
    <t xml:space="preserve">ANALISTA DE COMPRAS Y CONTRATACIONES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</si>
  <si>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</si>
  <si>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</si>
  <si>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</si>
  <si>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</si>
  <si>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</si>
  <si>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</si>
  <si>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</si>
  <si>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</si>
  <si>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</si>
  <si>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</si>
  <si>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</si>
  <si>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</si>
  <si>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</si>
  <si>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</si>
  <si>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</si>
  <si>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</si>
  <si>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</si>
  <si>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</si>
  <si>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</si>
  <si>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</si>
  <si>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</si>
  <si>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</si>
  <si>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</si>
  <si>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</si>
  <si>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</si>
  <si>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</si>
  <si>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</si>
  <si>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</si>
  <si>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</si>
  <si>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17/1/2025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</si>
  <si>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</si>
  <si>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</si>
  <si>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</si>
  <si>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</si>
  <si>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27/6/2022</t>
  </si>
  <si>
    <t>27/10/2024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</si>
  <si>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</si>
  <si>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</si>
  <si>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</si>
  <si>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</si>
  <si>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</si>
  <si>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</si>
  <si>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</si>
  <si>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</si>
  <si>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</si>
  <si>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</si>
  <si>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</si>
  <si>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</si>
  <si>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</si>
  <si>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</si>
  <si>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</si>
  <si>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</si>
  <si>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</si>
  <si>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</si>
  <si>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</si>
  <si>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</si>
  <si>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ANALISTA II DEL  DEPARTAMENTO DE ESTRUCTURACIÓN DE PROCESOS COMPETIVOS </t>
  </si>
  <si>
    <t xml:space="preserve">YESICA SUAREZ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</si>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</sst>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44" fontId="6" fillId="0" borderId="0" xfId="3" applyNumberFormat="1" applyFont="1"/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43" fontId="15" fillId="0" borderId="0" xfId="1" applyFont="1"/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10" xfId="3" applyFont="1" applyBorder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1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2" xfId="2" applyFont="1" applyBorder="1"/>
    <xf numFmtId="0" fontId="2" fillId="0" borderId="13" xfId="2" applyFont="1" applyBorder="1"/>
    <xf numFmtId="0" fontId="2" fillId="0" borderId="14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6" fillId="0" borderId="0" xfId="1" applyFont="1"/>
    <xf numFmtId="165" fontId="17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18" fillId="0" borderId="0" xfId="1" applyFont="1"/>
    <xf numFmtId="165" fontId="5" fillId="0" borderId="0" xfId="1" applyNumberFormat="1" applyFont="1"/>
    <xf numFmtId="0" fontId="19" fillId="0" borderId="0" xfId="3" applyFont="1" applyAlignment="1">
      <alignment horizontal="center" vertical="center" wrapText="1"/>
    </xf>
    <xf numFmtId="44" fontId="19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0" fillId="0" borderId="0" xfId="1" applyFont="1" applyAlignment="1">
      <alignment wrapText="1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6" fontId="13" fillId="0" borderId="6" xfId="3" applyNumberFormat="1" applyFont="1" applyBorder="1" applyAlignment="1">
      <alignment horizontal="left"/>
    </xf>
    <xf numFmtId="0" fontId="12" fillId="0" borderId="5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166" fontId="14" fillId="0" borderId="11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FF758AE1-4A64-4EDD-A9B8-3F3584A57336}"/>
    <cellStyle name="Normal_Hoja1" xfId="3" xr:uid="{8E3605C5-7691-4DD6-A4A4-8266841C7D46}"/>
    <cellStyle name="Normal_Nomina" xfId="4" xr:uid="{849E21BA-48E2-45C1-9882-FF576E5F5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90E55E93-7DED-4649-BF99-FE4B316A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91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3E6E6914-1FC2-4A91-89B3-69CC21B46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53166645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91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86120719-1B5B-4487-876B-F170A23F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53289737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91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12C138AF-B2A6-4F68-8A55-9A9019B2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53098065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BAE7-F71A-440A-9799-0DB88E1FBD79}">
  <dimension ref="A1:T98"/>
  <sheetViews>
    <sheetView showGridLines="0" tabSelected="1" zoomScale="40" zoomScaleNormal="40" zoomScaleSheetLayoutView="49" workbookViewId="0">
      <pane xSplit="6" topLeftCell="G1" activePane="topRight" state="frozen"/>
      <selection pane="topRight" activeCell="H30" sqref="H30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6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4"/>
    </row>
    <row r="6" spans="1:19" ht="37.5" customHeight="1" x14ac:dyDescent="0.4">
      <c r="D6" s="10"/>
      <c r="E6" s="10"/>
      <c r="F6" s="9" t="s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"/>
    </row>
    <row r="7" spans="1:19" ht="37.5" customHeight="1" x14ac:dyDescent="0.4">
      <c r="D7" s="9"/>
      <c r="E7" s="9"/>
      <c r="F7" s="9"/>
      <c r="G7" s="9"/>
      <c r="H7" s="11"/>
      <c r="I7" s="9"/>
      <c r="L7" s="9"/>
      <c r="M7" s="9"/>
      <c r="N7" s="9"/>
      <c r="O7" s="12"/>
      <c r="P7" s="12"/>
      <c r="Q7" s="12"/>
      <c r="R7" s="9"/>
      <c r="S7" s="4"/>
    </row>
    <row r="8" spans="1:19" ht="37.5" customHeight="1" thickBot="1" x14ac:dyDescent="0.45">
      <c r="D8" s="4"/>
      <c r="E8" s="4"/>
      <c r="F8" s="4"/>
      <c r="G8" s="4"/>
      <c r="H8" s="11"/>
      <c r="I8" s="4"/>
      <c r="J8" s="4"/>
      <c r="K8" s="4"/>
      <c r="L8" s="13"/>
      <c r="M8" s="13"/>
      <c r="N8" s="13"/>
      <c r="O8" s="14"/>
      <c r="P8" s="12"/>
      <c r="Q8" s="12"/>
      <c r="R8" s="4"/>
      <c r="S8" s="4"/>
    </row>
    <row r="9" spans="1:19" ht="37.5" customHeight="1" thickBot="1" x14ac:dyDescent="0.4">
      <c r="D9" s="15"/>
      <c r="E9" s="16"/>
      <c r="F9" s="16"/>
      <c r="G9" s="16"/>
      <c r="H9" s="17" t="s">
        <v>3</v>
      </c>
      <c r="I9" s="108" t="s">
        <v>4</v>
      </c>
      <c r="J9" s="109"/>
      <c r="K9" s="110" t="s">
        <v>5</v>
      </c>
      <c r="L9" s="110"/>
      <c r="M9" s="110"/>
      <c r="N9" s="110"/>
      <c r="O9" s="110"/>
      <c r="P9" s="109"/>
      <c r="Q9" s="18"/>
      <c r="S9" s="19"/>
    </row>
    <row r="10" spans="1:19" ht="126.6" customHeight="1" thickBot="1" x14ac:dyDescent="0.3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1" t="s">
        <v>11</v>
      </c>
      <c r="G10" s="21" t="s">
        <v>12</v>
      </c>
      <c r="H10" s="21" t="s">
        <v>13</v>
      </c>
      <c r="I10" s="22" t="s">
        <v>14</v>
      </c>
      <c r="J10" s="21" t="s">
        <v>15</v>
      </c>
      <c r="K10" s="21" t="s">
        <v>16</v>
      </c>
      <c r="L10" s="21" t="s">
        <v>17</v>
      </c>
      <c r="M10" s="23" t="s">
        <v>18</v>
      </c>
      <c r="N10" s="20" t="s">
        <v>19</v>
      </c>
      <c r="O10" s="22" t="s">
        <v>20</v>
      </c>
      <c r="P10" s="24" t="s">
        <v>21</v>
      </c>
      <c r="Q10" s="24" t="s">
        <v>22</v>
      </c>
      <c r="R10" s="21" t="s">
        <v>23</v>
      </c>
      <c r="S10" s="22" t="s">
        <v>24</v>
      </c>
    </row>
    <row r="11" spans="1:19" ht="48.6" customHeight="1" thickBot="1" x14ac:dyDescent="0.45">
      <c r="A11" s="25"/>
      <c r="B11" s="26" t="s">
        <v>25</v>
      </c>
      <c r="C11" s="27"/>
      <c r="D11" s="27"/>
      <c r="E11" s="27"/>
      <c r="F11" s="28"/>
      <c r="G11" s="29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37.15" customHeight="1" thickBot="1" x14ac:dyDescent="0.45">
      <c r="A12" s="25">
        <v>1</v>
      </c>
      <c r="B12" s="32" t="s">
        <v>26</v>
      </c>
      <c r="C12" s="32">
        <v>45659</v>
      </c>
      <c r="D12" s="33" t="s">
        <v>27</v>
      </c>
      <c r="E12" s="29" t="s">
        <v>28</v>
      </c>
      <c r="F12" s="29" t="s">
        <v>29</v>
      </c>
      <c r="G12" s="33" t="s">
        <v>30</v>
      </c>
      <c r="H12" s="30">
        <v>225000</v>
      </c>
      <c r="I12" s="31">
        <f t="shared" ref="I12:I16" si="0">+H12*2.87%</f>
        <v>6457.5</v>
      </c>
      <c r="J12" s="31">
        <f>193525*3.04%</f>
        <v>5883.16</v>
      </c>
      <c r="K12" s="31">
        <f>H12-I12-J12</f>
        <v>212659.34</v>
      </c>
      <c r="L12" s="34">
        <v>41797.19</v>
      </c>
      <c r="M12" s="34"/>
      <c r="N12" s="31"/>
      <c r="O12" s="31">
        <v>25</v>
      </c>
      <c r="P12" s="31"/>
      <c r="Q12" s="31"/>
      <c r="R12" s="31">
        <f>I12+J12+L12+N12+O12+P12</f>
        <v>54162.850000000006</v>
      </c>
      <c r="S12" s="34">
        <f>H12-R12</f>
        <v>170837.15</v>
      </c>
    </row>
    <row r="13" spans="1:19" ht="62.45" customHeight="1" thickBot="1" x14ac:dyDescent="0.45">
      <c r="A13" s="25">
        <v>2</v>
      </c>
      <c r="B13" s="32">
        <v>44199</v>
      </c>
      <c r="C13" s="32">
        <v>45659</v>
      </c>
      <c r="D13" s="33" t="s">
        <v>27</v>
      </c>
      <c r="E13" s="29" t="s">
        <v>31</v>
      </c>
      <c r="F13" s="35" t="s">
        <v>32</v>
      </c>
      <c r="G13" s="33" t="s">
        <v>30</v>
      </c>
      <c r="H13" s="30">
        <v>77000</v>
      </c>
      <c r="I13" s="31">
        <f t="shared" si="0"/>
        <v>2209.9</v>
      </c>
      <c r="J13" s="31">
        <f>H13*3.04%</f>
        <v>2340.8000000000002</v>
      </c>
      <c r="K13" s="31">
        <f>H13-I13-J13</f>
        <v>72449.3</v>
      </c>
      <c r="L13" s="34">
        <f>6695.19-M13</f>
        <v>6695.19</v>
      </c>
      <c r="M13" s="34">
        <v>0</v>
      </c>
      <c r="N13" s="31"/>
      <c r="O13" s="31">
        <f>25</f>
        <v>25</v>
      </c>
      <c r="P13" s="31"/>
      <c r="Q13" s="31"/>
      <c r="R13" s="31">
        <f>I13+J13+L13+N13+O13+P13</f>
        <v>11270.89</v>
      </c>
      <c r="S13" s="34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32">
        <v>44564</v>
      </c>
      <c r="C14" s="32">
        <v>45659</v>
      </c>
      <c r="D14" s="33" t="s">
        <v>27</v>
      </c>
      <c r="E14" s="29" t="s">
        <v>33</v>
      </c>
      <c r="F14" s="35" t="s">
        <v>34</v>
      </c>
      <c r="G14" s="33" t="s">
        <v>30</v>
      </c>
      <c r="H14" s="30">
        <v>120000</v>
      </c>
      <c r="I14" s="31">
        <f t="shared" si="0"/>
        <v>3444</v>
      </c>
      <c r="J14" s="31">
        <f>H14*3.04%</f>
        <v>3648</v>
      </c>
      <c r="K14" s="31">
        <f t="shared" ref="K14:K16" si="2">H14-I14-J14</f>
        <v>112908</v>
      </c>
      <c r="L14" s="34">
        <v>16809.87</v>
      </c>
      <c r="M14" s="34"/>
      <c r="N14" s="31"/>
      <c r="O14" s="31">
        <v>25</v>
      </c>
      <c r="P14" s="31"/>
      <c r="Q14" s="31">
        <v>0</v>
      </c>
      <c r="R14" s="36">
        <f>I14+J14+N14+O14+P14+L14-Q14</f>
        <v>23926.87</v>
      </c>
      <c r="S14" s="34">
        <f>H14-R14</f>
        <v>96073.13</v>
      </c>
    </row>
    <row r="15" spans="1:19" ht="38.450000000000003" customHeight="1" thickBot="1" x14ac:dyDescent="0.45">
      <c r="A15" s="25">
        <v>4</v>
      </c>
      <c r="B15" s="32" t="s">
        <v>35</v>
      </c>
      <c r="C15" s="32">
        <v>45301</v>
      </c>
      <c r="D15" s="33" t="s">
        <v>27</v>
      </c>
      <c r="E15" s="29" t="s">
        <v>36</v>
      </c>
      <c r="F15" s="35" t="s">
        <v>37</v>
      </c>
      <c r="G15" s="33" t="s">
        <v>30</v>
      </c>
      <c r="H15" s="30">
        <v>80000</v>
      </c>
      <c r="I15" s="31">
        <f t="shared" si="0"/>
        <v>2296</v>
      </c>
      <c r="J15" s="31">
        <f>H15*3.04%</f>
        <v>2432</v>
      </c>
      <c r="K15" s="31">
        <f t="shared" si="2"/>
        <v>75272</v>
      </c>
      <c r="L15" s="34">
        <v>7400.87</v>
      </c>
      <c r="M15" s="34">
        <v>0</v>
      </c>
      <c r="N15" s="31"/>
      <c r="O15" s="31">
        <v>25</v>
      </c>
      <c r="P15" s="31"/>
      <c r="Q15" s="31"/>
      <c r="R15" s="31">
        <f>I15+J15+L15+N15+O15+P15</f>
        <v>12153.869999999999</v>
      </c>
      <c r="S15" s="34">
        <f t="shared" si="1"/>
        <v>67846.13</v>
      </c>
    </row>
    <row r="16" spans="1:19" ht="75.75" customHeight="1" thickBot="1" x14ac:dyDescent="0.45">
      <c r="A16" s="25">
        <v>5</v>
      </c>
      <c r="B16" s="37">
        <v>44929</v>
      </c>
      <c r="C16" s="32">
        <v>45659</v>
      </c>
      <c r="D16" s="33" t="s">
        <v>38</v>
      </c>
      <c r="E16" s="29" t="s">
        <v>39</v>
      </c>
      <c r="F16" s="35" t="s">
        <v>40</v>
      </c>
      <c r="G16" s="33" t="s">
        <v>30</v>
      </c>
      <c r="H16" s="30">
        <v>120000</v>
      </c>
      <c r="I16" s="31">
        <f t="shared" si="0"/>
        <v>3444</v>
      </c>
      <c r="J16" s="31">
        <f>H16*3.04%</f>
        <v>3648</v>
      </c>
      <c r="K16" s="31">
        <f t="shared" si="2"/>
        <v>112908</v>
      </c>
      <c r="L16" s="34">
        <v>16809.87</v>
      </c>
      <c r="M16" s="34"/>
      <c r="N16" s="31">
        <v>1715.46</v>
      </c>
      <c r="O16" s="31">
        <f>25</f>
        <v>25</v>
      </c>
      <c r="P16" s="31"/>
      <c r="Q16" s="31"/>
      <c r="R16" s="31">
        <f>I16+J16+L16+N16+O16+P16</f>
        <v>25642.329999999998</v>
      </c>
      <c r="S16" s="34">
        <f t="shared" si="1"/>
        <v>94357.67</v>
      </c>
    </row>
    <row r="17" spans="1:20" ht="35.450000000000003" customHeight="1" thickBot="1" x14ac:dyDescent="0.45">
      <c r="A17" s="25"/>
      <c r="B17" s="111" t="s">
        <v>41</v>
      </c>
      <c r="C17" s="112"/>
      <c r="D17" s="112"/>
      <c r="E17" s="112"/>
      <c r="F17" s="113"/>
      <c r="G17" s="40"/>
      <c r="H17" s="41">
        <f>H12+H13+H14+H15+H16</f>
        <v>622000</v>
      </c>
      <c r="I17" s="41">
        <f t="shared" ref="I17:S17" si="3">I12+I13+I14+I15+I16</f>
        <v>17851.400000000001</v>
      </c>
      <c r="J17" s="41">
        <f t="shared" si="3"/>
        <v>17951.96</v>
      </c>
      <c r="K17" s="41">
        <f t="shared" si="3"/>
        <v>586196.64</v>
      </c>
      <c r="L17" s="41">
        <f t="shared" si="3"/>
        <v>89512.989999999991</v>
      </c>
      <c r="M17" s="41">
        <f t="shared" si="3"/>
        <v>0</v>
      </c>
      <c r="N17" s="41">
        <f t="shared" si="3"/>
        <v>1715.46</v>
      </c>
      <c r="O17" s="41">
        <f t="shared" si="3"/>
        <v>125</v>
      </c>
      <c r="P17" s="41">
        <f t="shared" si="3"/>
        <v>0</v>
      </c>
      <c r="Q17" s="41">
        <f t="shared" si="3"/>
        <v>0</v>
      </c>
      <c r="R17" s="41">
        <f t="shared" si="3"/>
        <v>127156.81</v>
      </c>
      <c r="S17" s="41">
        <f t="shared" si="3"/>
        <v>494843.19</v>
      </c>
      <c r="T17" s="42"/>
    </row>
    <row r="18" spans="1:20" ht="48.6" customHeight="1" thickBot="1" x14ac:dyDescent="0.45">
      <c r="A18" s="25"/>
      <c r="B18" s="106" t="s">
        <v>42</v>
      </c>
      <c r="C18" s="107"/>
      <c r="D18" s="107"/>
      <c r="E18" s="114"/>
      <c r="F18" s="29"/>
      <c r="G18" s="29"/>
      <c r="H18" s="30"/>
      <c r="I18" s="31"/>
      <c r="J18" s="31"/>
      <c r="K18" s="31"/>
      <c r="L18" s="34"/>
      <c r="M18" s="34"/>
      <c r="N18" s="31"/>
      <c r="O18" s="31"/>
      <c r="P18" s="31"/>
      <c r="Q18" s="31"/>
      <c r="R18" s="31"/>
      <c r="S18" s="31"/>
    </row>
    <row r="19" spans="1:20" ht="36.6" customHeight="1" thickBot="1" x14ac:dyDescent="0.45">
      <c r="A19" s="25">
        <v>6</v>
      </c>
      <c r="B19" s="32">
        <v>43872</v>
      </c>
      <c r="C19" s="32">
        <v>45333</v>
      </c>
      <c r="D19" s="32" t="s">
        <v>27</v>
      </c>
      <c r="E19" s="43" t="s">
        <v>43</v>
      </c>
      <c r="F19" s="29" t="s">
        <v>44</v>
      </c>
      <c r="G19" s="33" t="s">
        <v>30</v>
      </c>
      <c r="H19" s="30">
        <v>225000</v>
      </c>
      <c r="I19" s="31">
        <f>H19*2.87%</f>
        <v>6457.5</v>
      </c>
      <c r="J19" s="31">
        <f>193525*3.04%</f>
        <v>5883.16</v>
      </c>
      <c r="K19" s="31">
        <f>H19-I19-J19</f>
        <v>212659.34</v>
      </c>
      <c r="L19" s="34">
        <v>41797.19</v>
      </c>
      <c r="M19" s="34"/>
      <c r="N19" s="31"/>
      <c r="O19" s="31">
        <f>25</f>
        <v>25</v>
      </c>
      <c r="P19" s="31"/>
      <c r="Q19" s="44"/>
      <c r="R19" s="44">
        <f>I19+J19+L19+N19+O19+P19</f>
        <v>54162.850000000006</v>
      </c>
      <c r="S19" s="34">
        <f>H19-R19</f>
        <v>170837.15</v>
      </c>
    </row>
    <row r="20" spans="1:20" ht="37.15" customHeight="1" thickBot="1" x14ac:dyDescent="0.45">
      <c r="A20" s="25">
        <v>7</v>
      </c>
      <c r="B20" s="32" t="s">
        <v>45</v>
      </c>
      <c r="C20" s="32" t="s">
        <v>46</v>
      </c>
      <c r="D20" s="33" t="s">
        <v>27</v>
      </c>
      <c r="E20" s="29" t="s">
        <v>47</v>
      </c>
      <c r="F20" s="29" t="s">
        <v>48</v>
      </c>
      <c r="G20" s="33" t="s">
        <v>30</v>
      </c>
      <c r="H20" s="30">
        <v>125000</v>
      </c>
      <c r="I20" s="31">
        <f>H20*2.87%</f>
        <v>3587.5</v>
      </c>
      <c r="J20" s="31">
        <f>H20*3.04%</f>
        <v>3800</v>
      </c>
      <c r="K20" s="31">
        <f>H20-I20-J20</f>
        <v>117612.5</v>
      </c>
      <c r="L20" s="34">
        <v>17985.990000000002</v>
      </c>
      <c r="M20" s="34"/>
      <c r="N20" s="31"/>
      <c r="O20" s="31">
        <f>25</f>
        <v>25</v>
      </c>
      <c r="P20" s="31"/>
      <c r="Q20" s="44">
        <v>0</v>
      </c>
      <c r="R20" s="44">
        <f>I20+J20+N20+O20+P20+L20-Q20</f>
        <v>25398.49</v>
      </c>
      <c r="S20" s="34">
        <f t="shared" ref="S20:S21" si="4">H20-R20</f>
        <v>99601.51</v>
      </c>
    </row>
    <row r="21" spans="1:20" ht="37.15" customHeight="1" thickBot="1" x14ac:dyDescent="0.45">
      <c r="A21" s="25">
        <v>8</v>
      </c>
      <c r="B21" s="32">
        <v>44928</v>
      </c>
      <c r="C21" s="32">
        <v>45659</v>
      </c>
      <c r="D21" s="33" t="s">
        <v>27</v>
      </c>
      <c r="E21" s="29" t="s">
        <v>49</v>
      </c>
      <c r="F21" s="29" t="s">
        <v>50</v>
      </c>
      <c r="G21" s="33" t="s">
        <v>30</v>
      </c>
      <c r="H21" s="30">
        <v>82000</v>
      </c>
      <c r="I21" s="31">
        <f>H21*2.87%</f>
        <v>2353.4</v>
      </c>
      <c r="J21" s="31">
        <f>H21*3.04%</f>
        <v>2492.8000000000002</v>
      </c>
      <c r="K21" s="31">
        <f>H21-I21-J21</f>
        <v>77153.8</v>
      </c>
      <c r="L21" s="34">
        <v>7871.32</v>
      </c>
      <c r="M21" s="34"/>
      <c r="N21" s="31"/>
      <c r="O21" s="31">
        <v>25</v>
      </c>
      <c r="P21" s="31"/>
      <c r="Q21" s="44">
        <v>0</v>
      </c>
      <c r="R21" s="44">
        <f>I21+J21+N21+O21+P21+L21-Q21</f>
        <v>12742.52</v>
      </c>
      <c r="S21" s="34">
        <f t="shared" si="4"/>
        <v>69257.48</v>
      </c>
    </row>
    <row r="22" spans="1:20" ht="39.6" customHeight="1" thickBot="1" x14ac:dyDescent="0.45">
      <c r="A22" s="25"/>
      <c r="B22" s="111" t="s">
        <v>51</v>
      </c>
      <c r="C22" s="112"/>
      <c r="D22" s="112"/>
      <c r="E22" s="112"/>
      <c r="F22" s="113"/>
      <c r="G22" s="45"/>
      <c r="H22" s="41">
        <f>H19+H20+H21</f>
        <v>432000</v>
      </c>
      <c r="I22" s="41">
        <f t="shared" ref="I22:S22" si="5">I19+I20+I21</f>
        <v>12398.4</v>
      </c>
      <c r="J22" s="41">
        <f t="shared" si="5"/>
        <v>12175.96</v>
      </c>
      <c r="K22" s="41">
        <f t="shared" si="5"/>
        <v>407425.63999999996</v>
      </c>
      <c r="L22" s="41">
        <f t="shared" si="5"/>
        <v>67654.5</v>
      </c>
      <c r="M22" s="41">
        <f t="shared" si="5"/>
        <v>0</v>
      </c>
      <c r="N22" s="41">
        <f t="shared" si="5"/>
        <v>0</v>
      </c>
      <c r="O22" s="41">
        <f t="shared" si="5"/>
        <v>75</v>
      </c>
      <c r="P22" s="41">
        <f t="shared" si="5"/>
        <v>0</v>
      </c>
      <c r="Q22" s="41">
        <f t="shared" si="5"/>
        <v>0</v>
      </c>
      <c r="R22" s="41">
        <f t="shared" si="5"/>
        <v>92303.860000000015</v>
      </c>
      <c r="S22" s="41">
        <f t="shared" si="5"/>
        <v>339696.13999999996</v>
      </c>
    </row>
    <row r="23" spans="1:20" ht="48.6" customHeight="1" thickBot="1" x14ac:dyDescent="0.45">
      <c r="A23" s="25"/>
      <c r="B23" s="106" t="s">
        <v>52</v>
      </c>
      <c r="C23" s="107"/>
      <c r="D23" s="107"/>
      <c r="E23" s="107"/>
      <c r="F23" s="39"/>
      <c r="G23" s="45"/>
      <c r="H23" s="40"/>
      <c r="I23" s="40"/>
      <c r="J23" s="40"/>
      <c r="K23" s="40"/>
      <c r="L23" s="40"/>
      <c r="M23" s="40"/>
      <c r="N23" s="40"/>
      <c r="O23" s="30"/>
      <c r="P23" s="40"/>
      <c r="Q23" s="46"/>
      <c r="R23" s="46"/>
      <c r="S23" s="40"/>
    </row>
    <row r="24" spans="1:20" ht="37.15" customHeight="1" thickBot="1" x14ac:dyDescent="0.45">
      <c r="A24" s="25">
        <v>10</v>
      </c>
      <c r="B24" s="37">
        <v>44198</v>
      </c>
      <c r="C24" s="32">
        <v>45659</v>
      </c>
      <c r="D24" s="32" t="s">
        <v>27</v>
      </c>
      <c r="E24" s="47" t="s">
        <v>53</v>
      </c>
      <c r="F24" s="43" t="s">
        <v>54</v>
      </c>
      <c r="G24" s="33" t="s">
        <v>30</v>
      </c>
      <c r="H24" s="30">
        <v>110000</v>
      </c>
      <c r="I24" s="30">
        <f t="shared" ref="I24:I27" si="6">H24*2.87%</f>
        <v>3157</v>
      </c>
      <c r="J24" s="30">
        <f t="shared" ref="J24:J27" si="7">H24*3.04%</f>
        <v>3344</v>
      </c>
      <c r="K24" s="30">
        <f t="shared" ref="K24:K27" si="8">H24-I24-J24</f>
        <v>103499</v>
      </c>
      <c r="L24" s="30">
        <v>14457.42</v>
      </c>
      <c r="M24" s="30"/>
      <c r="N24" s="30"/>
      <c r="O24" s="30">
        <f>25</f>
        <v>25</v>
      </c>
      <c r="P24" s="30"/>
      <c r="Q24" s="36"/>
      <c r="R24" s="36">
        <f t="shared" ref="R24:R27" si="9">I24+L24+N24+O24+P24+J24</f>
        <v>20983.42</v>
      </c>
      <c r="S24" s="30">
        <f t="shared" ref="S24:S27" si="10">H24-R24</f>
        <v>89016.58</v>
      </c>
    </row>
    <row r="25" spans="1:20" ht="37.15" customHeight="1" thickBot="1" x14ac:dyDescent="0.45">
      <c r="A25" s="25">
        <v>11</v>
      </c>
      <c r="B25" s="37">
        <v>44207</v>
      </c>
      <c r="C25" s="37">
        <v>45302</v>
      </c>
      <c r="D25" s="32" t="s">
        <v>38</v>
      </c>
      <c r="E25" s="47" t="s">
        <v>55</v>
      </c>
      <c r="F25" s="29" t="s">
        <v>56</v>
      </c>
      <c r="G25" s="33" t="s">
        <v>30</v>
      </c>
      <c r="H25" s="30">
        <v>65000</v>
      </c>
      <c r="I25" s="30">
        <f t="shared" si="6"/>
        <v>1865.5</v>
      </c>
      <c r="J25" s="30">
        <f t="shared" si="7"/>
        <v>1976</v>
      </c>
      <c r="K25" s="30">
        <f t="shared" si="8"/>
        <v>61158.5</v>
      </c>
      <c r="L25" s="30">
        <v>4427.58</v>
      </c>
      <c r="M25" s="30">
        <v>0</v>
      </c>
      <c r="N25" s="40"/>
      <c r="O25" s="30">
        <v>25</v>
      </c>
      <c r="P25" s="40"/>
      <c r="Q25" s="46"/>
      <c r="R25" s="36">
        <f t="shared" si="9"/>
        <v>8294.08</v>
      </c>
      <c r="S25" s="30">
        <f t="shared" si="10"/>
        <v>56705.919999999998</v>
      </c>
    </row>
    <row r="26" spans="1:20" ht="37.15" customHeight="1" thickBot="1" x14ac:dyDescent="0.45">
      <c r="A26" s="25">
        <v>12</v>
      </c>
      <c r="B26" s="37">
        <v>44567</v>
      </c>
      <c r="C26" s="37">
        <v>45303</v>
      </c>
      <c r="D26" s="32" t="s">
        <v>27</v>
      </c>
      <c r="E26" s="47" t="s">
        <v>57</v>
      </c>
      <c r="F26" s="29" t="s">
        <v>58</v>
      </c>
      <c r="G26" s="33" t="s">
        <v>30</v>
      </c>
      <c r="H26" s="30">
        <v>70000</v>
      </c>
      <c r="I26" s="30">
        <f t="shared" si="6"/>
        <v>2009</v>
      </c>
      <c r="J26" s="30">
        <f t="shared" si="7"/>
        <v>2128</v>
      </c>
      <c r="K26" s="30">
        <f t="shared" si="8"/>
        <v>65863</v>
      </c>
      <c r="L26" s="30">
        <v>7400.87</v>
      </c>
      <c r="M26" s="30">
        <v>0</v>
      </c>
      <c r="N26" s="40"/>
      <c r="O26" s="30">
        <f>25</f>
        <v>25</v>
      </c>
      <c r="P26" s="40"/>
      <c r="Q26" s="46"/>
      <c r="R26" s="36">
        <f t="shared" si="9"/>
        <v>11562.869999999999</v>
      </c>
      <c r="S26" s="30">
        <f t="shared" si="10"/>
        <v>58437.130000000005</v>
      </c>
    </row>
    <row r="27" spans="1:20" ht="37.15" customHeight="1" thickBot="1" x14ac:dyDescent="0.45">
      <c r="A27" s="25">
        <v>13</v>
      </c>
      <c r="B27" s="37">
        <v>44567</v>
      </c>
      <c r="C27" s="37">
        <v>45303</v>
      </c>
      <c r="D27" s="32" t="s">
        <v>27</v>
      </c>
      <c r="E27" s="47" t="s">
        <v>59</v>
      </c>
      <c r="F27" s="29" t="s">
        <v>60</v>
      </c>
      <c r="G27" s="33" t="s">
        <v>30</v>
      </c>
      <c r="H27" s="30">
        <v>80000</v>
      </c>
      <c r="I27" s="30">
        <f t="shared" si="6"/>
        <v>2296</v>
      </c>
      <c r="J27" s="30">
        <f t="shared" si="7"/>
        <v>2432</v>
      </c>
      <c r="K27" s="30">
        <f t="shared" si="8"/>
        <v>75272</v>
      </c>
      <c r="L27" s="30">
        <v>7400.94</v>
      </c>
      <c r="M27" s="30">
        <v>0</v>
      </c>
      <c r="N27" s="40"/>
      <c r="O27" s="30">
        <f>25</f>
        <v>25</v>
      </c>
      <c r="P27" s="40"/>
      <c r="Q27" s="46"/>
      <c r="R27" s="36">
        <f t="shared" si="9"/>
        <v>12153.939999999999</v>
      </c>
      <c r="S27" s="30">
        <f t="shared" si="10"/>
        <v>67846.06</v>
      </c>
    </row>
    <row r="28" spans="1:20" ht="48.6" customHeight="1" thickBot="1" x14ac:dyDescent="0.45">
      <c r="A28" s="25"/>
      <c r="B28" s="111" t="s">
        <v>51</v>
      </c>
      <c r="C28" s="112"/>
      <c r="D28" s="112"/>
      <c r="E28" s="112"/>
      <c r="F28" s="113"/>
      <c r="G28" s="45"/>
      <c r="H28" s="48">
        <f>H24+H25+H26+H27</f>
        <v>325000</v>
      </c>
      <c r="I28" s="48">
        <f t="shared" ref="I28:S28" si="11">I24+I25+I26+I27</f>
        <v>9327.5</v>
      </c>
      <c r="J28" s="48">
        <f t="shared" si="11"/>
        <v>9880</v>
      </c>
      <c r="K28" s="48">
        <f t="shared" si="11"/>
        <v>305792.5</v>
      </c>
      <c r="L28" s="48">
        <f t="shared" si="11"/>
        <v>33686.81</v>
      </c>
      <c r="M28" s="48">
        <f t="shared" si="11"/>
        <v>0</v>
      </c>
      <c r="N28" s="48">
        <f t="shared" si="11"/>
        <v>0</v>
      </c>
      <c r="O28" s="48">
        <f t="shared" si="11"/>
        <v>100</v>
      </c>
      <c r="P28" s="48">
        <f t="shared" si="11"/>
        <v>0</v>
      </c>
      <c r="Q28" s="48">
        <f t="shared" si="11"/>
        <v>0</v>
      </c>
      <c r="R28" s="48">
        <f t="shared" si="11"/>
        <v>52994.31</v>
      </c>
      <c r="S28" s="48">
        <f t="shared" si="11"/>
        <v>272005.69</v>
      </c>
    </row>
    <row r="29" spans="1:20" ht="37.15" customHeight="1" thickBot="1" x14ac:dyDescent="0.45">
      <c r="A29" s="25"/>
      <c r="B29" s="106" t="s">
        <v>61</v>
      </c>
      <c r="C29" s="107"/>
      <c r="D29" s="107"/>
      <c r="E29" s="114"/>
      <c r="F29" s="39"/>
      <c r="G29" s="45"/>
      <c r="H29" s="40"/>
      <c r="I29" s="40"/>
      <c r="J29" s="40"/>
      <c r="K29" s="40"/>
      <c r="L29" s="40"/>
      <c r="M29" s="40"/>
      <c r="N29" s="40"/>
      <c r="O29" s="40"/>
      <c r="P29" s="40"/>
      <c r="Q29" s="46"/>
      <c r="R29" s="46"/>
      <c r="S29" s="40"/>
    </row>
    <row r="30" spans="1:20" ht="57.75" thickBot="1" x14ac:dyDescent="0.45">
      <c r="A30" s="25">
        <v>14</v>
      </c>
      <c r="B30" s="37">
        <v>44198</v>
      </c>
      <c r="C30" s="32">
        <v>45659</v>
      </c>
      <c r="D30" s="32" t="s">
        <v>27</v>
      </c>
      <c r="E30" s="47" t="s">
        <v>62</v>
      </c>
      <c r="F30" s="49" t="s">
        <v>63</v>
      </c>
      <c r="G30" s="50" t="s">
        <v>30</v>
      </c>
      <c r="H30" s="30">
        <v>150000</v>
      </c>
      <c r="I30" s="30">
        <f t="shared" ref="I30:I32" si="12">H30*2.87%</f>
        <v>4305</v>
      </c>
      <c r="J30" s="30">
        <f t="shared" ref="J30:J32" si="13">H30*3.04%</f>
        <v>4560</v>
      </c>
      <c r="K30" s="30">
        <f t="shared" ref="K30:K32" si="14">H30-I30-J30</f>
        <v>141135</v>
      </c>
      <c r="L30" s="30">
        <v>23866.69</v>
      </c>
      <c r="M30" s="51"/>
      <c r="N30" s="52"/>
      <c r="O30" s="30">
        <v>25</v>
      </c>
      <c r="P30" s="30"/>
      <c r="Q30" s="36">
        <v>0</v>
      </c>
      <c r="R30" s="36">
        <f>I30+J30+N30+O30+P30+L30-Q30</f>
        <v>32756.69</v>
      </c>
      <c r="S30" s="30">
        <f t="shared" ref="S30:S32" si="15">H30-R30</f>
        <v>117243.31</v>
      </c>
    </row>
    <row r="31" spans="1:20" ht="37.15" customHeight="1" thickBot="1" x14ac:dyDescent="0.45">
      <c r="A31" s="25">
        <v>15</v>
      </c>
      <c r="B31" s="37">
        <v>44198</v>
      </c>
      <c r="C31" s="32">
        <v>45659</v>
      </c>
      <c r="D31" s="32" t="s">
        <v>38</v>
      </c>
      <c r="E31" s="47" t="s">
        <v>64</v>
      </c>
      <c r="F31" s="43" t="s">
        <v>65</v>
      </c>
      <c r="G31" s="33" t="s">
        <v>30</v>
      </c>
      <c r="H31" s="30">
        <v>72000</v>
      </c>
      <c r="I31" s="30">
        <f t="shared" si="12"/>
        <v>2066.4</v>
      </c>
      <c r="J31" s="30">
        <f t="shared" si="13"/>
        <v>2188.8000000000002</v>
      </c>
      <c r="K31" s="30">
        <f t="shared" si="14"/>
        <v>67744.800000000003</v>
      </c>
      <c r="L31" s="30">
        <v>5744.84</v>
      </c>
      <c r="M31" s="30">
        <v>0</v>
      </c>
      <c r="N31" s="30"/>
      <c r="O31" s="30">
        <v>25</v>
      </c>
      <c r="P31" s="30"/>
      <c r="Q31" s="36"/>
      <c r="R31" s="36">
        <f>I31+J31+N31+O31+P31+L31</f>
        <v>10025.040000000001</v>
      </c>
      <c r="S31" s="30">
        <f t="shared" si="15"/>
        <v>61974.96</v>
      </c>
    </row>
    <row r="32" spans="1:20" ht="37.15" customHeight="1" thickBot="1" x14ac:dyDescent="0.45">
      <c r="A32" s="25">
        <v>17</v>
      </c>
      <c r="B32" s="37">
        <v>44938</v>
      </c>
      <c r="C32" s="37">
        <v>45303</v>
      </c>
      <c r="D32" s="32" t="s">
        <v>38</v>
      </c>
      <c r="E32" s="47" t="s">
        <v>66</v>
      </c>
      <c r="F32" s="43" t="s">
        <v>65</v>
      </c>
      <c r="G32" s="33" t="s">
        <v>30</v>
      </c>
      <c r="H32" s="30">
        <v>95000</v>
      </c>
      <c r="I32" s="30">
        <f t="shared" si="12"/>
        <v>2726.5</v>
      </c>
      <c r="J32" s="30">
        <f t="shared" si="13"/>
        <v>2888</v>
      </c>
      <c r="K32" s="30">
        <f t="shared" si="14"/>
        <v>89385.5</v>
      </c>
      <c r="L32" s="30">
        <v>10929.24</v>
      </c>
      <c r="M32" s="30"/>
      <c r="N32" s="30"/>
      <c r="O32" s="30">
        <v>25</v>
      </c>
      <c r="P32" s="30">
        <v>0</v>
      </c>
      <c r="Q32" s="36"/>
      <c r="R32" s="36">
        <f t="shared" ref="R32" si="16">I32+J32+N32+O32+P32+L32</f>
        <v>16568.739999999998</v>
      </c>
      <c r="S32" s="30">
        <f t="shared" si="15"/>
        <v>78431.260000000009</v>
      </c>
    </row>
    <row r="33" spans="1:19" ht="48.6" customHeight="1" thickBot="1" x14ac:dyDescent="0.45">
      <c r="A33" s="25"/>
      <c r="B33" s="111" t="s">
        <v>51</v>
      </c>
      <c r="C33" s="112"/>
      <c r="D33" s="112"/>
      <c r="E33" s="112"/>
      <c r="F33" s="113"/>
      <c r="G33" s="45"/>
      <c r="H33" s="41">
        <f>H30+H31+H32</f>
        <v>317000</v>
      </c>
      <c r="I33" s="41">
        <f t="shared" ref="I33:S33" si="17">I30+I31+I32</f>
        <v>9097.9</v>
      </c>
      <c r="J33" s="41">
        <f t="shared" si="17"/>
        <v>9636.7999999999993</v>
      </c>
      <c r="K33" s="41">
        <f t="shared" si="17"/>
        <v>298265.3</v>
      </c>
      <c r="L33" s="41">
        <f t="shared" si="17"/>
        <v>40540.769999999997</v>
      </c>
      <c r="M33" s="41">
        <f t="shared" si="17"/>
        <v>0</v>
      </c>
      <c r="N33" s="41">
        <f t="shared" si="17"/>
        <v>0</v>
      </c>
      <c r="O33" s="41">
        <f t="shared" si="17"/>
        <v>75</v>
      </c>
      <c r="P33" s="41">
        <f t="shared" si="17"/>
        <v>0</v>
      </c>
      <c r="Q33" s="41">
        <f t="shared" si="17"/>
        <v>0</v>
      </c>
      <c r="R33" s="41">
        <f t="shared" si="17"/>
        <v>59350.469999999994</v>
      </c>
      <c r="S33" s="41">
        <f t="shared" si="17"/>
        <v>257649.53</v>
      </c>
    </row>
    <row r="34" spans="1:19" ht="48.6" customHeight="1" thickBot="1" x14ac:dyDescent="0.45">
      <c r="A34" s="25"/>
      <c r="B34" s="106" t="s">
        <v>67</v>
      </c>
      <c r="C34" s="107"/>
      <c r="D34" s="107"/>
      <c r="E34" s="114"/>
      <c r="F34" s="39"/>
      <c r="G34" s="45"/>
      <c r="H34" s="40"/>
      <c r="I34" s="40"/>
      <c r="J34" s="40"/>
      <c r="K34" s="40"/>
      <c r="L34" s="40"/>
      <c r="M34" s="40"/>
      <c r="N34" s="40"/>
      <c r="O34" s="30"/>
      <c r="P34" s="40"/>
      <c r="Q34" s="46"/>
      <c r="R34" s="46"/>
      <c r="S34" s="40"/>
    </row>
    <row r="35" spans="1:19" ht="37.15" customHeight="1" thickBot="1" x14ac:dyDescent="0.45">
      <c r="A35" s="25">
        <v>18</v>
      </c>
      <c r="B35" s="37" t="s">
        <v>68</v>
      </c>
      <c r="C35" s="37" t="s">
        <v>69</v>
      </c>
      <c r="D35" s="32" t="s">
        <v>38</v>
      </c>
      <c r="E35" s="47" t="s">
        <v>70</v>
      </c>
      <c r="F35" s="43" t="s">
        <v>71</v>
      </c>
      <c r="G35" s="33" t="s">
        <v>30</v>
      </c>
      <c r="H35" s="30">
        <v>225000</v>
      </c>
      <c r="I35" s="30">
        <f t="shared" ref="I35:I43" si="18">H35*2.87%</f>
        <v>6457.5</v>
      </c>
      <c r="J35" s="30">
        <f>193525*3.04%</f>
        <v>5883.16</v>
      </c>
      <c r="K35" s="30">
        <f t="shared" ref="K35:K43" si="19">H35-I35-J35</f>
        <v>212659.34</v>
      </c>
      <c r="L35" s="30">
        <v>41797.19</v>
      </c>
      <c r="M35" s="30"/>
      <c r="N35" s="40"/>
      <c r="O35" s="30">
        <v>25</v>
      </c>
      <c r="P35" s="40"/>
      <c r="Q35" s="46"/>
      <c r="R35" s="36">
        <f>I35+J35+N316+L35+N35+O35+P35</f>
        <v>54162.850000000006</v>
      </c>
      <c r="S35" s="30">
        <f t="shared" ref="S35:S43" si="20">H35-R35</f>
        <v>170837.15</v>
      </c>
    </row>
    <row r="36" spans="1:19" ht="37.15" customHeight="1" thickBot="1" x14ac:dyDescent="0.45">
      <c r="A36" s="25">
        <v>19</v>
      </c>
      <c r="B36" s="37">
        <v>43872</v>
      </c>
      <c r="C36" s="37">
        <v>45690</v>
      </c>
      <c r="D36" s="32" t="s">
        <v>38</v>
      </c>
      <c r="E36" s="47" t="s">
        <v>72</v>
      </c>
      <c r="F36" s="43" t="s">
        <v>73</v>
      </c>
      <c r="G36" s="33" t="s">
        <v>30</v>
      </c>
      <c r="H36" s="30">
        <v>135000</v>
      </c>
      <c r="I36" s="30">
        <f t="shared" si="18"/>
        <v>3874.5</v>
      </c>
      <c r="J36" s="30">
        <f t="shared" ref="J36:J43" si="21">H36*3.04%</f>
        <v>4104</v>
      </c>
      <c r="K36" s="30">
        <f t="shared" si="19"/>
        <v>127021.5</v>
      </c>
      <c r="L36" s="30">
        <v>20338.189999999999</v>
      </c>
      <c r="M36" s="30"/>
      <c r="N36" s="40"/>
      <c r="O36" s="30">
        <v>25</v>
      </c>
      <c r="P36" s="40"/>
      <c r="Q36" s="46"/>
      <c r="R36" s="36">
        <f>I36+J36+N317+L36+N36+O36+P36</f>
        <v>28341.69</v>
      </c>
      <c r="S36" s="30">
        <f t="shared" si="20"/>
        <v>106658.31</v>
      </c>
    </row>
    <row r="37" spans="1:19" ht="37.15" customHeight="1" thickBot="1" x14ac:dyDescent="0.45">
      <c r="A37" s="25">
        <v>20</v>
      </c>
      <c r="B37" s="37">
        <v>44199</v>
      </c>
      <c r="C37" s="32">
        <v>45659</v>
      </c>
      <c r="D37" s="53" t="s">
        <v>27</v>
      </c>
      <c r="E37" s="47" t="s">
        <v>74</v>
      </c>
      <c r="F37" s="54" t="s">
        <v>75</v>
      </c>
      <c r="G37" s="33" t="s">
        <v>30</v>
      </c>
      <c r="H37" s="30">
        <v>95000</v>
      </c>
      <c r="I37" s="30">
        <f t="shared" si="18"/>
        <v>2726.5</v>
      </c>
      <c r="J37" s="30">
        <f t="shared" si="21"/>
        <v>2888</v>
      </c>
      <c r="K37" s="30">
        <f t="shared" si="19"/>
        <v>89385.5</v>
      </c>
      <c r="L37" s="30">
        <v>10929.24</v>
      </c>
      <c r="M37" s="30"/>
      <c r="N37" s="30">
        <v>1715.46</v>
      </c>
      <c r="O37" s="30">
        <v>25</v>
      </c>
      <c r="P37" s="40"/>
      <c r="Q37" s="46"/>
      <c r="R37" s="36">
        <f>I37+J37+N319+L37+N37+O37+P37</f>
        <v>18284.199999999997</v>
      </c>
      <c r="S37" s="30">
        <f t="shared" si="20"/>
        <v>76715.8</v>
      </c>
    </row>
    <row r="38" spans="1:19" ht="37.15" customHeight="1" thickBot="1" x14ac:dyDescent="0.45">
      <c r="A38" s="25">
        <v>21</v>
      </c>
      <c r="B38" s="37" t="s">
        <v>76</v>
      </c>
      <c r="C38" s="37" t="s">
        <v>77</v>
      </c>
      <c r="D38" s="32" t="s">
        <v>27</v>
      </c>
      <c r="E38" s="47" t="s">
        <v>78</v>
      </c>
      <c r="F38" s="43" t="s">
        <v>79</v>
      </c>
      <c r="G38" s="33" t="s">
        <v>30</v>
      </c>
      <c r="H38" s="30">
        <v>70000</v>
      </c>
      <c r="I38" s="30">
        <f t="shared" si="18"/>
        <v>2009</v>
      </c>
      <c r="J38" s="30">
        <f t="shared" si="21"/>
        <v>2128</v>
      </c>
      <c r="K38" s="30">
        <f t="shared" si="19"/>
        <v>65863</v>
      </c>
      <c r="L38" s="30">
        <v>5368.48</v>
      </c>
      <c r="M38" s="30">
        <v>0</v>
      </c>
      <c r="N38" s="40"/>
      <c r="O38" s="30">
        <v>25</v>
      </c>
      <c r="P38" s="30">
        <v>3753.44</v>
      </c>
      <c r="Q38" s="46"/>
      <c r="R38" s="36">
        <f>I38+J38+N320+L38+N38+O38+P38</f>
        <v>13283.92</v>
      </c>
      <c r="S38" s="30">
        <f t="shared" si="20"/>
        <v>56716.08</v>
      </c>
    </row>
    <row r="39" spans="1:19" ht="37.15" customHeight="1" thickBot="1" x14ac:dyDescent="0.45">
      <c r="A39" s="25">
        <v>22</v>
      </c>
      <c r="B39" s="37">
        <v>44621</v>
      </c>
      <c r="C39" s="37">
        <v>45363</v>
      </c>
      <c r="D39" s="32" t="s">
        <v>38</v>
      </c>
      <c r="E39" s="47" t="s">
        <v>80</v>
      </c>
      <c r="F39" s="43" t="s">
        <v>81</v>
      </c>
      <c r="G39" s="33" t="s">
        <v>30</v>
      </c>
      <c r="H39" s="30">
        <v>82000</v>
      </c>
      <c r="I39" s="30">
        <f t="shared" si="18"/>
        <v>2353.4</v>
      </c>
      <c r="J39" s="30">
        <f t="shared" si="21"/>
        <v>2492.8000000000002</v>
      </c>
      <c r="K39" s="30">
        <f t="shared" si="19"/>
        <v>77153.8</v>
      </c>
      <c r="L39" s="30">
        <v>7871.32</v>
      </c>
      <c r="M39" s="30">
        <v>0</v>
      </c>
      <c r="N39" s="40"/>
      <c r="O39" s="30">
        <v>25</v>
      </c>
      <c r="P39" s="40"/>
      <c r="Q39" s="46"/>
      <c r="R39" s="36">
        <f>I39+J39+N322+L39+N39+O39+P39</f>
        <v>12742.52</v>
      </c>
      <c r="S39" s="30">
        <f t="shared" si="20"/>
        <v>69257.48</v>
      </c>
    </row>
    <row r="40" spans="1:19" ht="37.15" customHeight="1" thickBot="1" x14ac:dyDescent="0.45">
      <c r="A40" s="25">
        <v>23</v>
      </c>
      <c r="B40" s="37">
        <v>44563</v>
      </c>
      <c r="C40" s="32">
        <v>45658</v>
      </c>
      <c r="D40" s="32" t="s">
        <v>27</v>
      </c>
      <c r="E40" s="47" t="s">
        <v>82</v>
      </c>
      <c r="F40" s="47" t="s">
        <v>83</v>
      </c>
      <c r="G40" s="33" t="s">
        <v>30</v>
      </c>
      <c r="H40" s="30">
        <v>60000</v>
      </c>
      <c r="I40" s="30">
        <f t="shared" si="18"/>
        <v>1722</v>
      </c>
      <c r="J40" s="30">
        <f t="shared" si="21"/>
        <v>1824</v>
      </c>
      <c r="K40" s="30">
        <f t="shared" si="19"/>
        <v>56454</v>
      </c>
      <c r="L40" s="30">
        <v>3846.68</v>
      </c>
      <c r="M40" s="30">
        <v>0</v>
      </c>
      <c r="N40" s="40"/>
      <c r="O40" s="30">
        <f>25</f>
        <v>25</v>
      </c>
      <c r="P40" s="40"/>
      <c r="Q40" s="46"/>
      <c r="R40" s="36">
        <f>I40+J40+N324+L40+N40+O40+P40</f>
        <v>7417.68</v>
      </c>
      <c r="S40" s="30">
        <f t="shared" si="20"/>
        <v>52582.32</v>
      </c>
    </row>
    <row r="41" spans="1:19" ht="37.15" customHeight="1" thickBot="1" x14ac:dyDescent="0.45">
      <c r="A41" s="25">
        <v>24</v>
      </c>
      <c r="B41" s="32">
        <v>44566</v>
      </c>
      <c r="C41" s="55">
        <v>45301</v>
      </c>
      <c r="D41" s="32" t="s">
        <v>27</v>
      </c>
      <c r="E41" s="47" t="s">
        <v>84</v>
      </c>
      <c r="F41" s="47" t="s">
        <v>85</v>
      </c>
      <c r="G41" s="33" t="s">
        <v>30</v>
      </c>
      <c r="H41" s="30">
        <v>95000</v>
      </c>
      <c r="I41" s="30">
        <f t="shared" si="18"/>
        <v>2726.5</v>
      </c>
      <c r="J41" s="30">
        <f t="shared" si="21"/>
        <v>2888</v>
      </c>
      <c r="K41" s="30">
        <f t="shared" si="19"/>
        <v>89385.5</v>
      </c>
      <c r="L41" s="30">
        <v>10929.24</v>
      </c>
      <c r="M41" s="30"/>
      <c r="N41" s="40"/>
      <c r="O41" s="30">
        <v>25</v>
      </c>
      <c r="P41" s="40"/>
      <c r="Q41" s="46"/>
      <c r="R41" s="36">
        <f>I41+J41+N327+L41+N41+O41+P41</f>
        <v>16568.739999999998</v>
      </c>
      <c r="S41" s="30">
        <f t="shared" si="20"/>
        <v>78431.260000000009</v>
      </c>
    </row>
    <row r="42" spans="1:19" ht="37.15" customHeight="1" thickBot="1" x14ac:dyDescent="0.45">
      <c r="A42" s="25">
        <v>25</v>
      </c>
      <c r="B42" s="32">
        <v>44621</v>
      </c>
      <c r="C42" s="55">
        <v>45363</v>
      </c>
      <c r="D42" s="32" t="s">
        <v>38</v>
      </c>
      <c r="E42" s="56" t="s">
        <v>86</v>
      </c>
      <c r="F42" s="47" t="s">
        <v>87</v>
      </c>
      <c r="G42" s="33" t="s">
        <v>30</v>
      </c>
      <c r="H42" s="30">
        <v>60000</v>
      </c>
      <c r="I42" s="30">
        <f t="shared" si="18"/>
        <v>1722</v>
      </c>
      <c r="J42" s="30">
        <f t="shared" si="21"/>
        <v>1824</v>
      </c>
      <c r="K42" s="30">
        <f t="shared" si="19"/>
        <v>56454</v>
      </c>
      <c r="L42" s="30">
        <v>3846.68</v>
      </c>
      <c r="M42" s="30"/>
      <c r="N42" s="40"/>
      <c r="O42" s="30">
        <f>25</f>
        <v>25</v>
      </c>
      <c r="P42" s="40"/>
      <c r="Q42" s="46"/>
      <c r="R42" s="36">
        <f>I42+J42+N328+L42+N42+O42+P42</f>
        <v>7417.68</v>
      </c>
      <c r="S42" s="30">
        <f t="shared" si="20"/>
        <v>52582.32</v>
      </c>
    </row>
    <row r="43" spans="1:19" ht="37.15" customHeight="1" thickBot="1" x14ac:dyDescent="0.45">
      <c r="A43" s="25">
        <v>26</v>
      </c>
      <c r="B43" s="32">
        <v>44936</v>
      </c>
      <c r="C43" s="55">
        <v>45301</v>
      </c>
      <c r="D43" s="32" t="s">
        <v>27</v>
      </c>
      <c r="E43" s="56" t="s">
        <v>88</v>
      </c>
      <c r="F43" s="47" t="s">
        <v>89</v>
      </c>
      <c r="G43" s="33" t="s">
        <v>30</v>
      </c>
      <c r="H43" s="30">
        <v>72000</v>
      </c>
      <c r="I43" s="30">
        <f t="shared" si="18"/>
        <v>2066.4</v>
      </c>
      <c r="J43" s="30">
        <f t="shared" si="21"/>
        <v>2188.8000000000002</v>
      </c>
      <c r="K43" s="30">
        <f t="shared" si="19"/>
        <v>67744.800000000003</v>
      </c>
      <c r="L43" s="30">
        <v>0</v>
      </c>
      <c r="M43" s="30">
        <v>24508.36</v>
      </c>
      <c r="N43" s="40"/>
      <c r="O43" s="30">
        <v>25</v>
      </c>
      <c r="P43" s="40"/>
      <c r="Q43" s="46"/>
      <c r="R43" s="36">
        <f>I43+J43+N329+L43+N43+O43+P43</f>
        <v>4280.2000000000007</v>
      </c>
      <c r="S43" s="30">
        <f t="shared" si="20"/>
        <v>67719.8</v>
      </c>
    </row>
    <row r="44" spans="1:19" ht="40.15" customHeight="1" thickBot="1" x14ac:dyDescent="0.45">
      <c r="A44" s="25"/>
      <c r="B44" s="111" t="s">
        <v>51</v>
      </c>
      <c r="C44" s="112"/>
      <c r="D44" s="112"/>
      <c r="E44" s="112"/>
      <c r="F44" s="113"/>
      <c r="G44" s="57"/>
      <c r="H44" s="41">
        <f>H35+H36+H38+H37+H39+H40+H41+H42+H43</f>
        <v>894000</v>
      </c>
      <c r="I44" s="41">
        <f t="shared" ref="I44:S44" si="22">I35+I36+I38+I37+I39+I40+I41+I42+I43</f>
        <v>25657.800000000003</v>
      </c>
      <c r="J44" s="41">
        <f t="shared" si="22"/>
        <v>26220.76</v>
      </c>
      <c r="K44" s="41">
        <f t="shared" si="22"/>
        <v>842121.44000000006</v>
      </c>
      <c r="L44" s="41">
        <f t="shared" si="22"/>
        <v>104927.02</v>
      </c>
      <c r="M44" s="41">
        <f t="shared" si="22"/>
        <v>24508.36</v>
      </c>
      <c r="N44" s="41">
        <f t="shared" si="22"/>
        <v>1715.46</v>
      </c>
      <c r="O44" s="41">
        <f t="shared" si="22"/>
        <v>225</v>
      </c>
      <c r="P44" s="41">
        <f t="shared" si="22"/>
        <v>3753.44</v>
      </c>
      <c r="Q44" s="41">
        <f t="shared" si="22"/>
        <v>0</v>
      </c>
      <c r="R44" s="41">
        <f t="shared" si="22"/>
        <v>162499.48000000001</v>
      </c>
      <c r="S44" s="41">
        <f t="shared" si="22"/>
        <v>731500.5199999999</v>
      </c>
    </row>
    <row r="45" spans="1:19" ht="48.6" customHeight="1" thickBot="1" x14ac:dyDescent="0.45">
      <c r="A45" s="25"/>
      <c r="B45" s="106" t="s">
        <v>90</v>
      </c>
      <c r="C45" s="107"/>
      <c r="D45" s="107"/>
      <c r="E45" s="114"/>
      <c r="F45" s="39"/>
      <c r="G45" s="57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40"/>
      <c r="S45" s="40"/>
    </row>
    <row r="46" spans="1:19" ht="40.15" customHeight="1" thickBot="1" x14ac:dyDescent="0.45">
      <c r="A46" s="25">
        <v>27</v>
      </c>
      <c r="B46" s="37">
        <v>44198</v>
      </c>
      <c r="C46" s="37">
        <v>45303</v>
      </c>
      <c r="D46" s="32" t="s">
        <v>27</v>
      </c>
      <c r="E46" s="47" t="s">
        <v>91</v>
      </c>
      <c r="F46" s="43" t="s">
        <v>92</v>
      </c>
      <c r="G46" s="59" t="s">
        <v>30</v>
      </c>
      <c r="H46" s="30">
        <v>145000</v>
      </c>
      <c r="I46" s="30">
        <f>H46*2.87%</f>
        <v>4161.5</v>
      </c>
      <c r="J46" s="36">
        <f>H46*3.04%</f>
        <v>4408</v>
      </c>
      <c r="K46" s="30">
        <f>H46-I46-J46</f>
        <v>136430.5</v>
      </c>
      <c r="L46" s="30">
        <v>22690.49</v>
      </c>
      <c r="M46" s="30">
        <v>0</v>
      </c>
      <c r="N46" s="30">
        <v>0</v>
      </c>
      <c r="O46" s="30">
        <v>25</v>
      </c>
      <c r="P46" s="30">
        <v>3753.44</v>
      </c>
      <c r="Q46" s="36"/>
      <c r="R46" s="36">
        <f>I46+J46+L46+N46+O46+P46</f>
        <v>35038.43</v>
      </c>
      <c r="S46" s="30">
        <f>H46-R46</f>
        <v>109961.57</v>
      </c>
    </row>
    <row r="47" spans="1:19" ht="40.15" customHeight="1" thickBot="1" x14ac:dyDescent="0.45">
      <c r="A47" s="25"/>
      <c r="B47" s="32">
        <v>44199</v>
      </c>
      <c r="C47" s="32">
        <v>45658</v>
      </c>
      <c r="D47" s="32" t="s">
        <v>27</v>
      </c>
      <c r="E47" s="47" t="s">
        <v>93</v>
      </c>
      <c r="F47" s="47" t="s">
        <v>94</v>
      </c>
      <c r="G47" s="59" t="s">
        <v>30</v>
      </c>
      <c r="H47" s="30">
        <v>80001</v>
      </c>
      <c r="I47" s="30">
        <f>H47*2.87%</f>
        <v>2296.0286999999998</v>
      </c>
      <c r="J47" s="36">
        <f>H47*3.04%</f>
        <v>2432.0304000000001</v>
      </c>
      <c r="K47" s="30">
        <f>H47-I47-J47</f>
        <v>75272.940900000001</v>
      </c>
      <c r="L47" s="30">
        <v>7400.87</v>
      </c>
      <c r="M47" s="30">
        <v>0</v>
      </c>
      <c r="N47" s="30">
        <v>0</v>
      </c>
      <c r="O47" s="30">
        <v>25</v>
      </c>
      <c r="P47" s="30">
        <v>3753.44</v>
      </c>
      <c r="Q47" s="36"/>
      <c r="R47" s="36">
        <f>I47+J47+L47+N47+O47+P47</f>
        <v>15907.369100000002</v>
      </c>
      <c r="S47" s="30">
        <f>H47-R47</f>
        <v>64093.630899999996</v>
      </c>
    </row>
    <row r="48" spans="1:19" ht="48.6" customHeight="1" thickBot="1" x14ac:dyDescent="0.45">
      <c r="A48" s="25"/>
      <c r="B48" s="111" t="s">
        <v>51</v>
      </c>
      <c r="C48" s="112"/>
      <c r="D48" s="112"/>
      <c r="E48" s="112"/>
      <c r="F48" s="113"/>
      <c r="G48" s="60"/>
      <c r="H48" s="41">
        <f>+H46+H47</f>
        <v>225001</v>
      </c>
      <c r="I48" s="41">
        <f t="shared" ref="I48:S48" si="23">+I46+I47</f>
        <v>6457.5286999999998</v>
      </c>
      <c r="J48" s="41">
        <f t="shared" si="23"/>
        <v>6840.0303999999996</v>
      </c>
      <c r="K48" s="41">
        <f t="shared" si="23"/>
        <v>211703.44089999999</v>
      </c>
      <c r="L48" s="41">
        <f t="shared" si="23"/>
        <v>30091.360000000001</v>
      </c>
      <c r="M48" s="41">
        <f t="shared" si="23"/>
        <v>0</v>
      </c>
      <c r="N48" s="41">
        <f t="shared" si="23"/>
        <v>0</v>
      </c>
      <c r="O48" s="41">
        <f t="shared" si="23"/>
        <v>50</v>
      </c>
      <c r="P48" s="41">
        <f t="shared" si="23"/>
        <v>7506.88</v>
      </c>
      <c r="Q48" s="41">
        <f t="shared" si="23"/>
        <v>0</v>
      </c>
      <c r="R48" s="41">
        <f t="shared" si="23"/>
        <v>50945.799100000004</v>
      </c>
      <c r="S48" s="41">
        <f t="shared" si="23"/>
        <v>174055.2009</v>
      </c>
    </row>
    <row r="49" spans="1:19" ht="48.6" customHeight="1" thickBot="1" x14ac:dyDescent="0.45">
      <c r="A49" s="61"/>
      <c r="B49" s="106" t="s">
        <v>95</v>
      </c>
      <c r="C49" s="107"/>
      <c r="D49" s="107"/>
      <c r="E49" s="107"/>
      <c r="F49" s="39"/>
      <c r="G49" s="62"/>
      <c r="H49" s="40"/>
      <c r="I49" s="40"/>
      <c r="J49" s="40"/>
      <c r="K49" s="40"/>
      <c r="L49" s="40"/>
      <c r="M49" s="40"/>
      <c r="N49" s="40"/>
      <c r="O49" s="40"/>
      <c r="P49" s="40"/>
      <c r="Q49" s="46"/>
      <c r="R49" s="46"/>
      <c r="S49" s="40"/>
    </row>
    <row r="50" spans="1:19" ht="48.6" customHeight="1" thickBot="1" x14ac:dyDescent="0.45">
      <c r="A50" s="61">
        <v>28</v>
      </c>
      <c r="B50" s="32">
        <v>45302</v>
      </c>
      <c r="C50" s="32">
        <v>45296</v>
      </c>
      <c r="D50" s="32" t="s">
        <v>27</v>
      </c>
      <c r="E50" s="47" t="s">
        <v>96</v>
      </c>
      <c r="F50" s="47" t="s">
        <v>97</v>
      </c>
      <c r="G50" s="29" t="s">
        <v>30</v>
      </c>
      <c r="H50" s="51">
        <v>95000</v>
      </c>
      <c r="I50" s="63">
        <f>H50*2.87%</f>
        <v>2726.5</v>
      </c>
      <c r="J50" s="51">
        <f>H50*3.04%</f>
        <v>2888</v>
      </c>
      <c r="K50" s="63">
        <f>H50-I50-J50</f>
        <v>89385.5</v>
      </c>
      <c r="L50" s="30">
        <v>10929.24</v>
      </c>
      <c r="M50" s="51">
        <v>0</v>
      </c>
      <c r="N50" s="63"/>
      <c r="O50" s="63">
        <v>25</v>
      </c>
      <c r="P50" s="63"/>
      <c r="Q50" s="63"/>
      <c r="R50" s="51">
        <v>7057.68</v>
      </c>
      <c r="S50" s="64">
        <v>52942.32</v>
      </c>
    </row>
    <row r="51" spans="1:19" ht="48.6" customHeight="1" thickBot="1" x14ac:dyDescent="0.45">
      <c r="A51" s="61"/>
      <c r="B51" s="106"/>
      <c r="C51" s="107"/>
      <c r="D51" s="107"/>
      <c r="E51" s="114"/>
      <c r="F51" s="47"/>
      <c r="G51" s="62"/>
      <c r="H51" s="41">
        <f>H50</f>
        <v>95000</v>
      </c>
      <c r="I51" s="41">
        <f t="shared" ref="I51:S51" si="24">I50</f>
        <v>2726.5</v>
      </c>
      <c r="J51" s="41">
        <f t="shared" si="24"/>
        <v>2888</v>
      </c>
      <c r="K51" s="41">
        <f t="shared" si="24"/>
        <v>89385.5</v>
      </c>
      <c r="L51" s="41">
        <f t="shared" si="24"/>
        <v>10929.24</v>
      </c>
      <c r="M51" s="41">
        <f t="shared" si="24"/>
        <v>0</v>
      </c>
      <c r="N51" s="41">
        <f t="shared" si="24"/>
        <v>0</v>
      </c>
      <c r="O51" s="41">
        <f t="shared" si="24"/>
        <v>25</v>
      </c>
      <c r="P51" s="41">
        <f t="shared" si="24"/>
        <v>0</v>
      </c>
      <c r="Q51" s="41">
        <f t="shared" si="24"/>
        <v>0</v>
      </c>
      <c r="R51" s="41">
        <f t="shared" si="24"/>
        <v>7057.68</v>
      </c>
      <c r="S51" s="41">
        <f t="shared" si="24"/>
        <v>52942.32</v>
      </c>
    </row>
    <row r="52" spans="1:19" s="66" customFormat="1" ht="48.6" customHeight="1" thickBot="1" x14ac:dyDescent="0.45">
      <c r="A52" s="65"/>
      <c r="B52" s="106" t="s">
        <v>98</v>
      </c>
      <c r="C52" s="107"/>
      <c r="D52" s="107"/>
      <c r="E52" s="114"/>
      <c r="G52" s="67"/>
      <c r="H52" s="67"/>
      <c r="I52" s="67"/>
      <c r="J52" s="67"/>
      <c r="K52" s="67"/>
      <c r="L52" s="67"/>
      <c r="M52" s="68"/>
      <c r="N52" s="67"/>
      <c r="O52" s="67"/>
      <c r="P52" s="67"/>
      <c r="Q52" s="67"/>
      <c r="R52" s="67"/>
      <c r="S52" s="69"/>
    </row>
    <row r="53" spans="1:19" s="68" customFormat="1" ht="37.15" customHeight="1" thickBot="1" x14ac:dyDescent="0.45">
      <c r="A53" s="25">
        <v>29</v>
      </c>
      <c r="B53" s="37">
        <v>44198</v>
      </c>
      <c r="C53" s="32">
        <v>45658</v>
      </c>
      <c r="D53" s="32" t="s">
        <v>27</v>
      </c>
      <c r="E53" s="47" t="s">
        <v>99</v>
      </c>
      <c r="F53" s="43" t="s">
        <v>83</v>
      </c>
      <c r="G53" s="70" t="s">
        <v>30</v>
      </c>
      <c r="H53" s="30">
        <v>60000</v>
      </c>
      <c r="I53" s="30">
        <f>H53*2.87%</f>
        <v>1722</v>
      </c>
      <c r="J53" s="36">
        <f>H53*3.04%</f>
        <v>1824</v>
      </c>
      <c r="K53" s="30">
        <f>H53-I53-J53</f>
        <v>56454</v>
      </c>
      <c r="L53" s="71">
        <v>3486.68</v>
      </c>
      <c r="M53" s="30">
        <v>0</v>
      </c>
      <c r="N53" s="72"/>
      <c r="O53" s="30">
        <v>25</v>
      </c>
      <c r="P53" s="30"/>
      <c r="Q53" s="36"/>
      <c r="R53" s="36">
        <f>I53+J53+L53+N53+O53+P53</f>
        <v>7057.68</v>
      </c>
      <c r="S53" s="30">
        <f>H53-R53</f>
        <v>52942.32</v>
      </c>
    </row>
    <row r="54" spans="1:19" s="68" customFormat="1" ht="48.6" customHeight="1" thickBot="1" x14ac:dyDescent="0.45">
      <c r="A54" s="66"/>
      <c r="B54" s="111" t="s">
        <v>41</v>
      </c>
      <c r="C54" s="112"/>
      <c r="D54" s="112"/>
      <c r="E54" s="112"/>
      <c r="F54" s="113"/>
      <c r="G54" s="73"/>
      <c r="H54" s="41">
        <f>H53</f>
        <v>60000</v>
      </c>
      <c r="I54" s="41">
        <f t="shared" ref="I54:S54" si="25">I53</f>
        <v>1722</v>
      </c>
      <c r="J54" s="41">
        <f t="shared" si="25"/>
        <v>1824</v>
      </c>
      <c r="K54" s="41">
        <f t="shared" si="25"/>
        <v>56454</v>
      </c>
      <c r="L54" s="41">
        <f t="shared" si="25"/>
        <v>3486.68</v>
      </c>
      <c r="M54" s="41">
        <f t="shared" si="25"/>
        <v>0</v>
      </c>
      <c r="N54" s="41">
        <f t="shared" si="25"/>
        <v>0</v>
      </c>
      <c r="O54" s="41">
        <f t="shared" si="25"/>
        <v>25</v>
      </c>
      <c r="P54" s="41">
        <f t="shared" si="25"/>
        <v>0</v>
      </c>
      <c r="Q54" s="41">
        <f t="shared" si="25"/>
        <v>0</v>
      </c>
      <c r="R54" s="41">
        <f t="shared" si="25"/>
        <v>7057.68</v>
      </c>
      <c r="S54" s="41">
        <f t="shared" si="25"/>
        <v>52942.32</v>
      </c>
    </row>
    <row r="55" spans="1:19" ht="48.6" customHeight="1" thickBot="1" x14ac:dyDescent="0.45">
      <c r="A55" s="25"/>
      <c r="B55" s="107" t="s">
        <v>100</v>
      </c>
      <c r="C55" s="107"/>
      <c r="D55" s="107"/>
      <c r="E55" s="107"/>
      <c r="F55" s="74"/>
      <c r="G55" s="60"/>
      <c r="H55" s="30"/>
      <c r="I55" s="30"/>
      <c r="J55" s="30"/>
      <c r="K55" s="30"/>
      <c r="L55" s="30"/>
      <c r="M55" s="30"/>
      <c r="N55" s="30"/>
      <c r="O55" s="30"/>
      <c r="P55" s="30"/>
      <c r="Q55" s="36"/>
      <c r="R55" s="36"/>
      <c r="S55" s="30"/>
    </row>
    <row r="56" spans="1:19" ht="35.450000000000003" customHeight="1" thickBot="1" x14ac:dyDescent="0.45">
      <c r="A56" s="25">
        <v>30</v>
      </c>
      <c r="B56" s="32">
        <v>44534</v>
      </c>
      <c r="C56" s="32">
        <v>45658</v>
      </c>
      <c r="D56" s="32" t="s">
        <v>38</v>
      </c>
      <c r="E56" s="47" t="s">
        <v>101</v>
      </c>
      <c r="F56" s="47" t="s">
        <v>102</v>
      </c>
      <c r="G56" s="55" t="s">
        <v>30</v>
      </c>
      <c r="H56" s="30">
        <v>140000</v>
      </c>
      <c r="I56" s="30">
        <f>H56*2.87%</f>
        <v>4018</v>
      </c>
      <c r="J56" s="30">
        <f>H56*3.04%</f>
        <v>4256</v>
      </c>
      <c r="K56" s="30">
        <f>H56-I56-J56</f>
        <v>131726</v>
      </c>
      <c r="L56" s="30">
        <v>21514.37</v>
      </c>
      <c r="M56" s="30"/>
      <c r="N56" s="30">
        <v>0</v>
      </c>
      <c r="O56" s="30">
        <v>25</v>
      </c>
      <c r="P56" s="40"/>
      <c r="Q56" s="36">
        <v>0</v>
      </c>
      <c r="R56" s="36">
        <f>I56+J56+L56+N56+O56+P56-Q56</f>
        <v>29813.37</v>
      </c>
      <c r="S56" s="30">
        <f>H56-R56</f>
        <v>110186.63</v>
      </c>
    </row>
    <row r="57" spans="1:19" ht="36.6" customHeight="1" thickBot="1" x14ac:dyDescent="0.45">
      <c r="A57" s="25">
        <v>31</v>
      </c>
      <c r="B57" s="32" t="s">
        <v>103</v>
      </c>
      <c r="C57" s="32">
        <v>45658</v>
      </c>
      <c r="D57" s="32" t="s">
        <v>38</v>
      </c>
      <c r="E57" s="47" t="s">
        <v>104</v>
      </c>
      <c r="F57" s="47" t="s">
        <v>105</v>
      </c>
      <c r="G57" s="55" t="s">
        <v>30</v>
      </c>
      <c r="H57" s="30">
        <v>90000</v>
      </c>
      <c r="I57" s="30">
        <f>H57*2.87%</f>
        <v>2583</v>
      </c>
      <c r="J57" s="30">
        <f>H57*3.04%</f>
        <v>2736</v>
      </c>
      <c r="K57" s="30">
        <f>H57-I57-J57</f>
        <v>84681</v>
      </c>
      <c r="L57" s="30">
        <v>8964.39</v>
      </c>
      <c r="M57" s="30"/>
      <c r="N57" s="30">
        <f>1715.45*2</f>
        <v>3430.9</v>
      </c>
      <c r="O57" s="30">
        <v>25</v>
      </c>
      <c r="P57" s="40"/>
      <c r="Q57" s="46"/>
      <c r="R57" s="36">
        <f>I57+J57+L57+N57+O57+P57</f>
        <v>17739.29</v>
      </c>
      <c r="S57" s="30">
        <f>H57-R57</f>
        <v>72260.709999999992</v>
      </c>
    </row>
    <row r="58" spans="1:19" ht="36.6" customHeight="1" thickBot="1" x14ac:dyDescent="0.45">
      <c r="A58" s="25">
        <v>32</v>
      </c>
      <c r="B58" s="32">
        <v>44564</v>
      </c>
      <c r="C58" s="32">
        <v>45303</v>
      </c>
      <c r="D58" s="32" t="s">
        <v>38</v>
      </c>
      <c r="E58" s="47" t="s">
        <v>106</v>
      </c>
      <c r="F58" s="47" t="s">
        <v>107</v>
      </c>
      <c r="G58" s="55" t="s">
        <v>30</v>
      </c>
      <c r="H58" s="30">
        <v>50000</v>
      </c>
      <c r="I58" s="30">
        <f>H58*2.87%</f>
        <v>1435</v>
      </c>
      <c r="J58" s="30">
        <f>H58*3.04%</f>
        <v>1520</v>
      </c>
      <c r="K58" s="30">
        <f>H58-I58-J58</f>
        <v>47045</v>
      </c>
      <c r="L58" s="30">
        <v>1854</v>
      </c>
      <c r="M58" s="30">
        <v>0</v>
      </c>
      <c r="N58" s="30">
        <v>0</v>
      </c>
      <c r="O58" s="30">
        <v>25</v>
      </c>
      <c r="P58" s="40"/>
      <c r="Q58" s="46"/>
      <c r="R58" s="36">
        <f>I58+J58+L58+N58+O58+P58</f>
        <v>4834</v>
      </c>
      <c r="S58" s="30">
        <f>H58-R58</f>
        <v>45166</v>
      </c>
    </row>
    <row r="59" spans="1:19" ht="36.6" customHeight="1" thickBot="1" x14ac:dyDescent="0.45">
      <c r="A59" s="25">
        <v>33</v>
      </c>
      <c r="B59" s="32">
        <v>44565</v>
      </c>
      <c r="C59" s="32">
        <v>45300</v>
      </c>
      <c r="D59" s="32" t="s">
        <v>38</v>
      </c>
      <c r="E59" s="47" t="s">
        <v>108</v>
      </c>
      <c r="F59" s="47" t="s">
        <v>109</v>
      </c>
      <c r="G59" s="55" t="s">
        <v>30</v>
      </c>
      <c r="H59" s="30">
        <v>75000</v>
      </c>
      <c r="I59" s="30">
        <f>H59*2.87%</f>
        <v>2152.5</v>
      </c>
      <c r="J59" s="30">
        <f>H59*3.04%</f>
        <v>2280</v>
      </c>
      <c r="K59" s="30">
        <f>H59-I59-J59</f>
        <v>70567.5</v>
      </c>
      <c r="L59" s="30">
        <v>6309.38</v>
      </c>
      <c r="M59" s="30">
        <v>0</v>
      </c>
      <c r="N59" s="30">
        <v>0</v>
      </c>
      <c r="O59" s="30">
        <v>25</v>
      </c>
      <c r="P59" s="40"/>
      <c r="Q59" s="46"/>
      <c r="R59" s="36">
        <f>I59+J59+L59+N59+O59+P59</f>
        <v>10766.880000000001</v>
      </c>
      <c r="S59" s="30">
        <f>H59-R59</f>
        <v>64233.119999999995</v>
      </c>
    </row>
    <row r="60" spans="1:19" ht="48.6" customHeight="1" thickBot="1" x14ac:dyDescent="0.45">
      <c r="A60" s="74"/>
      <c r="B60" s="111" t="s">
        <v>51</v>
      </c>
      <c r="C60" s="112"/>
      <c r="D60" s="112"/>
      <c r="E60" s="112"/>
      <c r="F60" s="113"/>
      <c r="G60" s="38"/>
      <c r="H60" s="41">
        <f>H56+H57+H58+H59</f>
        <v>355000</v>
      </c>
      <c r="I60" s="41">
        <f t="shared" ref="I60:S60" si="26">I56+I57+I58+I59</f>
        <v>10188.5</v>
      </c>
      <c r="J60" s="41">
        <f t="shared" si="26"/>
        <v>10792</v>
      </c>
      <c r="K60" s="41">
        <f t="shared" si="26"/>
        <v>334019.5</v>
      </c>
      <c r="L60" s="41">
        <f t="shared" si="26"/>
        <v>38642.14</v>
      </c>
      <c r="M60" s="41">
        <f t="shared" si="26"/>
        <v>0</v>
      </c>
      <c r="N60" s="41">
        <f t="shared" si="26"/>
        <v>3430.9</v>
      </c>
      <c r="O60" s="41">
        <f t="shared" si="26"/>
        <v>100</v>
      </c>
      <c r="P60" s="41">
        <f t="shared" si="26"/>
        <v>0</v>
      </c>
      <c r="Q60" s="41">
        <f t="shared" si="26"/>
        <v>0</v>
      </c>
      <c r="R60" s="41">
        <f t="shared" si="26"/>
        <v>63153.540000000008</v>
      </c>
      <c r="S60" s="41">
        <f t="shared" si="26"/>
        <v>291846.45999999996</v>
      </c>
    </row>
    <row r="61" spans="1:19" ht="48.6" customHeight="1" thickBot="1" x14ac:dyDescent="0.45">
      <c r="A61" s="74"/>
      <c r="B61" s="106" t="s">
        <v>110</v>
      </c>
      <c r="C61" s="116"/>
      <c r="D61" s="107"/>
      <c r="E61" s="114"/>
      <c r="F61" s="74"/>
      <c r="G61" s="3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40"/>
    </row>
    <row r="62" spans="1:19" ht="48" customHeight="1" thickBot="1" x14ac:dyDescent="0.45">
      <c r="A62" s="25">
        <v>34</v>
      </c>
      <c r="B62" s="37" t="s">
        <v>111</v>
      </c>
      <c r="C62" s="32">
        <v>45992</v>
      </c>
      <c r="D62" s="55" t="s">
        <v>27</v>
      </c>
      <c r="E62" s="47" t="s">
        <v>112</v>
      </c>
      <c r="F62" s="75" t="s">
        <v>113</v>
      </c>
      <c r="G62" s="55" t="s">
        <v>30</v>
      </c>
      <c r="H62" s="30">
        <v>250000</v>
      </c>
      <c r="I62" s="30">
        <f>H62*2.87%</f>
        <v>7175</v>
      </c>
      <c r="J62" s="30">
        <f>193525*3.04%</f>
        <v>5883.16</v>
      </c>
      <c r="K62" s="30">
        <f>H62-I62-J62</f>
        <v>236941.84</v>
      </c>
      <c r="L62" s="30">
        <v>47818.33</v>
      </c>
      <c r="M62" s="71"/>
      <c r="N62" s="40"/>
      <c r="O62" s="30">
        <v>25</v>
      </c>
      <c r="P62" s="58"/>
      <c r="Q62" s="40"/>
      <c r="R62" s="36">
        <f>I62+J62+L62+N62+O62+P62</f>
        <v>60901.490000000005</v>
      </c>
      <c r="S62" s="30">
        <f>H62-R62</f>
        <v>189098.51</v>
      </c>
    </row>
    <row r="63" spans="1:19" ht="48.6" customHeight="1" thickBot="1" x14ac:dyDescent="0.45">
      <c r="A63" s="25">
        <v>35</v>
      </c>
      <c r="B63" s="37">
        <v>44936</v>
      </c>
      <c r="C63" s="32">
        <v>45660</v>
      </c>
      <c r="D63" s="55" t="s">
        <v>27</v>
      </c>
      <c r="E63" s="47" t="s">
        <v>114</v>
      </c>
      <c r="F63" s="75" t="s">
        <v>115</v>
      </c>
      <c r="G63" s="55" t="s">
        <v>30</v>
      </c>
      <c r="H63" s="30">
        <v>80000</v>
      </c>
      <c r="I63" s="30">
        <f>H63*2.87%</f>
        <v>2296</v>
      </c>
      <c r="J63" s="30">
        <f>H63*3.04%</f>
        <v>2432</v>
      </c>
      <c r="K63" s="30">
        <f t="shared" ref="K63:K66" si="27">H63-I63-J63</f>
        <v>75272</v>
      </c>
      <c r="L63" s="30">
        <v>7400.87</v>
      </c>
      <c r="M63" s="71"/>
      <c r="N63" s="40"/>
      <c r="O63" s="30">
        <v>25</v>
      </c>
      <c r="P63" s="58"/>
      <c r="Q63" s="40"/>
      <c r="R63" s="36">
        <f>I63+J63+L63+N63+O63+P63</f>
        <v>12153.869999999999</v>
      </c>
      <c r="S63" s="30">
        <f>H63-R63</f>
        <v>67846.13</v>
      </c>
    </row>
    <row r="64" spans="1:19" ht="48.6" customHeight="1" thickBot="1" x14ac:dyDescent="0.45">
      <c r="A64" s="25">
        <v>36</v>
      </c>
      <c r="B64" s="37">
        <v>44572</v>
      </c>
      <c r="C64" s="32">
        <v>45992</v>
      </c>
      <c r="D64" s="55" t="s">
        <v>27</v>
      </c>
      <c r="E64" s="47" t="s">
        <v>116</v>
      </c>
      <c r="F64" s="75" t="s">
        <v>117</v>
      </c>
      <c r="G64" s="55" t="s">
        <v>30</v>
      </c>
      <c r="H64" s="30">
        <v>120000</v>
      </c>
      <c r="I64" s="30">
        <f t="shared" ref="I64:I66" si="28">H64*2.87%</f>
        <v>3444</v>
      </c>
      <c r="J64" s="30">
        <f t="shared" ref="J64:J66" si="29">H64*3.04%</f>
        <v>3648</v>
      </c>
      <c r="K64" s="30">
        <f t="shared" si="27"/>
        <v>112908</v>
      </c>
      <c r="L64" s="30">
        <v>16809.87</v>
      </c>
      <c r="M64" s="71"/>
      <c r="N64" s="40"/>
      <c r="O64" s="30">
        <v>25</v>
      </c>
      <c r="P64" s="58"/>
      <c r="Q64" s="40"/>
      <c r="R64" s="36">
        <f t="shared" ref="R64:R66" si="30">I64+J64+L64+N64+O64+P64</f>
        <v>23926.87</v>
      </c>
      <c r="S64" s="30">
        <f t="shared" ref="S64:S66" si="31">H64-R64</f>
        <v>96073.13</v>
      </c>
    </row>
    <row r="65" spans="1:19" ht="48" customHeight="1" thickBot="1" x14ac:dyDescent="0.45">
      <c r="A65" s="25">
        <v>37</v>
      </c>
      <c r="B65" s="37">
        <v>44572</v>
      </c>
      <c r="C65" s="32">
        <v>45992</v>
      </c>
      <c r="D65" s="55" t="s">
        <v>27</v>
      </c>
      <c r="E65" s="47" t="s">
        <v>118</v>
      </c>
      <c r="F65" s="75" t="s">
        <v>119</v>
      </c>
      <c r="G65" s="55" t="s">
        <v>30</v>
      </c>
      <c r="H65" s="30">
        <v>85000</v>
      </c>
      <c r="I65" s="30">
        <f t="shared" si="28"/>
        <v>2439.5</v>
      </c>
      <c r="J65" s="30">
        <f t="shared" si="29"/>
        <v>2584</v>
      </c>
      <c r="K65" s="30">
        <f t="shared" si="27"/>
        <v>79976.5</v>
      </c>
      <c r="L65" s="30">
        <v>8576.99</v>
      </c>
      <c r="M65" s="71">
        <v>0</v>
      </c>
      <c r="N65" s="40"/>
      <c r="O65" s="30">
        <v>25</v>
      </c>
      <c r="P65" s="58"/>
      <c r="Q65" s="40"/>
      <c r="R65" s="36">
        <f t="shared" si="30"/>
        <v>13625.49</v>
      </c>
      <c r="S65" s="30">
        <f t="shared" si="31"/>
        <v>71374.509999999995</v>
      </c>
    </row>
    <row r="66" spans="1:19" ht="48.6" customHeight="1" thickBot="1" x14ac:dyDescent="0.45">
      <c r="A66" s="25">
        <v>38</v>
      </c>
      <c r="B66" s="37">
        <v>44958</v>
      </c>
      <c r="C66" s="32">
        <v>45689</v>
      </c>
      <c r="D66" s="55" t="s">
        <v>38</v>
      </c>
      <c r="E66" s="47" t="s">
        <v>120</v>
      </c>
      <c r="F66" s="75" t="s">
        <v>121</v>
      </c>
      <c r="G66" s="55" t="s">
        <v>30</v>
      </c>
      <c r="H66" s="30">
        <v>95000</v>
      </c>
      <c r="I66" s="30">
        <f t="shared" si="28"/>
        <v>2726.5</v>
      </c>
      <c r="J66" s="30">
        <f t="shared" si="29"/>
        <v>2888</v>
      </c>
      <c r="K66" s="30">
        <f t="shared" si="27"/>
        <v>89385.5</v>
      </c>
      <c r="L66" s="30">
        <v>10929.24</v>
      </c>
      <c r="M66" s="71"/>
      <c r="N66" s="40"/>
      <c r="O66" s="30">
        <v>25</v>
      </c>
      <c r="P66" s="71">
        <v>0</v>
      </c>
      <c r="Q66" s="40"/>
      <c r="R66" s="36">
        <f t="shared" si="30"/>
        <v>16568.739999999998</v>
      </c>
      <c r="S66" s="30">
        <f t="shared" si="31"/>
        <v>78431.260000000009</v>
      </c>
    </row>
    <row r="67" spans="1:19" ht="48.6" customHeight="1" thickBot="1" x14ac:dyDescent="0.45">
      <c r="A67" s="25"/>
      <c r="B67" s="111" t="s">
        <v>51</v>
      </c>
      <c r="C67" s="112"/>
      <c r="D67" s="112"/>
      <c r="E67" s="112"/>
      <c r="F67" s="113"/>
      <c r="G67" s="40"/>
      <c r="H67" s="41">
        <f>H62+H63+H64+H65+H66</f>
        <v>630000</v>
      </c>
      <c r="I67" s="41">
        <f t="shared" ref="I67:K67" si="32">I62+I63+I64+I65+I66</f>
        <v>18081</v>
      </c>
      <c r="J67" s="41">
        <f t="shared" si="32"/>
        <v>17435.16</v>
      </c>
      <c r="K67" s="41">
        <f t="shared" si="32"/>
        <v>594483.84</v>
      </c>
      <c r="L67" s="41">
        <f>L62+L63+L64+L65+L66</f>
        <v>91535.300000000017</v>
      </c>
      <c r="M67" s="41">
        <f t="shared" ref="M67:S67" si="33">M62+M63+M64+M65+M66</f>
        <v>0</v>
      </c>
      <c r="N67" s="41">
        <f t="shared" si="33"/>
        <v>0</v>
      </c>
      <c r="O67" s="41">
        <f t="shared" si="33"/>
        <v>125</v>
      </c>
      <c r="P67" s="41">
        <f t="shared" si="33"/>
        <v>0</v>
      </c>
      <c r="Q67" s="41">
        <f t="shared" si="33"/>
        <v>0</v>
      </c>
      <c r="R67" s="41">
        <f t="shared" si="33"/>
        <v>127176.45999999999</v>
      </c>
      <c r="S67" s="41">
        <f t="shared" si="33"/>
        <v>502823.54000000004</v>
      </c>
    </row>
    <row r="68" spans="1:19" ht="48.6" customHeight="1" thickBot="1" x14ac:dyDescent="0.45">
      <c r="A68" s="25"/>
      <c r="B68" s="106" t="s">
        <v>122</v>
      </c>
      <c r="C68" s="107"/>
      <c r="D68" s="107"/>
      <c r="E68" s="107"/>
      <c r="F68" s="39"/>
      <c r="G68" s="3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40"/>
    </row>
    <row r="69" spans="1:19" ht="47.25" customHeight="1" thickBot="1" x14ac:dyDescent="0.45">
      <c r="A69" s="25">
        <v>39</v>
      </c>
      <c r="B69" s="37" t="s">
        <v>123</v>
      </c>
      <c r="C69" s="32" t="s">
        <v>124</v>
      </c>
      <c r="D69" s="32" t="s">
        <v>27</v>
      </c>
      <c r="E69" s="47" t="s">
        <v>125</v>
      </c>
      <c r="F69" s="47" t="s">
        <v>126</v>
      </c>
      <c r="G69" s="55" t="s">
        <v>30</v>
      </c>
      <c r="H69" s="30">
        <v>200000</v>
      </c>
      <c r="I69" s="71">
        <f t="shared" ref="I69:I76" si="34">H69*2.87%</f>
        <v>5740</v>
      </c>
      <c r="J69" s="30">
        <f t="shared" ref="J69:J76" si="35">H69*3.04%</f>
        <v>6080</v>
      </c>
      <c r="K69" s="71">
        <f t="shared" ref="K69:K76" si="36">H69-I69-J69</f>
        <v>188180</v>
      </c>
      <c r="L69" s="36">
        <v>35677.08</v>
      </c>
      <c r="M69" s="30"/>
      <c r="N69" s="30"/>
      <c r="O69" s="30">
        <v>25</v>
      </c>
      <c r="P69" s="30"/>
      <c r="Q69" s="72"/>
      <c r="R69" s="36">
        <f t="shared" ref="R69:R76" si="37">I69+J69+L69+N69+O69+P69</f>
        <v>47522.080000000002</v>
      </c>
      <c r="S69" s="30">
        <f t="shared" ref="S69:S76" si="38">H69-R69</f>
        <v>152477.91999999998</v>
      </c>
    </row>
    <row r="70" spans="1:19" ht="53.25" customHeight="1" thickBot="1" x14ac:dyDescent="0.45">
      <c r="A70" s="25">
        <v>40</v>
      </c>
      <c r="B70" s="37">
        <v>44200</v>
      </c>
      <c r="C70" s="32">
        <v>45658</v>
      </c>
      <c r="D70" s="32" t="s">
        <v>38</v>
      </c>
      <c r="E70" s="47" t="s">
        <v>127</v>
      </c>
      <c r="F70" s="75" t="s">
        <v>128</v>
      </c>
      <c r="G70" s="55" t="s">
        <v>30</v>
      </c>
      <c r="H70" s="30">
        <v>95000</v>
      </c>
      <c r="I70" s="71">
        <f t="shared" si="34"/>
        <v>2726.5</v>
      </c>
      <c r="J70" s="30">
        <f t="shared" si="35"/>
        <v>2888</v>
      </c>
      <c r="K70" s="71">
        <f t="shared" si="36"/>
        <v>89385.5</v>
      </c>
      <c r="L70" s="36">
        <v>10929.31</v>
      </c>
      <c r="M70" s="30"/>
      <c r="N70" s="30"/>
      <c r="O70" s="30">
        <v>25</v>
      </c>
      <c r="P70" s="30"/>
      <c r="Q70" s="72"/>
      <c r="R70" s="36">
        <f t="shared" si="37"/>
        <v>16568.809999999998</v>
      </c>
      <c r="S70" s="30">
        <f t="shared" si="38"/>
        <v>78431.19</v>
      </c>
    </row>
    <row r="71" spans="1:19" ht="62.45" customHeight="1" thickBot="1" x14ac:dyDescent="0.45">
      <c r="A71" s="25">
        <v>41</v>
      </c>
      <c r="B71" s="37" t="s">
        <v>129</v>
      </c>
      <c r="C71" s="37" t="s">
        <v>130</v>
      </c>
      <c r="D71" s="32" t="s">
        <v>38</v>
      </c>
      <c r="E71" s="47" t="s">
        <v>131</v>
      </c>
      <c r="F71" s="76" t="s">
        <v>132</v>
      </c>
      <c r="G71" s="32" t="s">
        <v>30</v>
      </c>
      <c r="H71" s="30">
        <v>95000</v>
      </c>
      <c r="I71" s="71">
        <f t="shared" si="34"/>
        <v>2726.5</v>
      </c>
      <c r="J71" s="30">
        <f t="shared" si="35"/>
        <v>2888</v>
      </c>
      <c r="K71" s="30">
        <f t="shared" si="36"/>
        <v>89385.5</v>
      </c>
      <c r="L71" s="36">
        <v>10929.24</v>
      </c>
      <c r="M71" s="30"/>
      <c r="N71" s="30"/>
      <c r="O71" s="30">
        <v>25</v>
      </c>
      <c r="P71" s="30"/>
      <c r="Q71" s="36"/>
      <c r="R71" s="36">
        <f t="shared" si="37"/>
        <v>16568.739999999998</v>
      </c>
      <c r="S71" s="30">
        <f t="shared" si="38"/>
        <v>78431.260000000009</v>
      </c>
    </row>
    <row r="72" spans="1:19" ht="61.15" customHeight="1" thickBot="1" x14ac:dyDescent="0.45">
      <c r="A72" s="25">
        <v>42</v>
      </c>
      <c r="B72" s="37">
        <v>45023</v>
      </c>
      <c r="C72" s="37">
        <v>45303</v>
      </c>
      <c r="D72" s="32" t="s">
        <v>27</v>
      </c>
      <c r="E72" s="47" t="s">
        <v>133</v>
      </c>
      <c r="F72" s="76" t="s">
        <v>134</v>
      </c>
      <c r="G72" s="32" t="s">
        <v>30</v>
      </c>
      <c r="H72" s="30">
        <v>140000</v>
      </c>
      <c r="I72" s="71">
        <f t="shared" si="34"/>
        <v>4018</v>
      </c>
      <c r="J72" s="30">
        <f t="shared" si="35"/>
        <v>4256</v>
      </c>
      <c r="K72" s="30">
        <f t="shared" si="36"/>
        <v>131726</v>
      </c>
      <c r="L72" s="36">
        <v>21514.37</v>
      </c>
      <c r="M72" s="30"/>
      <c r="N72" s="30">
        <v>0</v>
      </c>
      <c r="O72" s="30">
        <v>25</v>
      </c>
      <c r="P72" s="30"/>
      <c r="Q72" s="36"/>
      <c r="R72" s="36">
        <f t="shared" si="37"/>
        <v>29813.37</v>
      </c>
      <c r="S72" s="30">
        <f t="shared" si="38"/>
        <v>110186.63</v>
      </c>
    </row>
    <row r="73" spans="1:19" ht="61.15" customHeight="1" thickBot="1" x14ac:dyDescent="0.45">
      <c r="A73" s="25">
        <v>43</v>
      </c>
      <c r="B73" s="37" t="s">
        <v>135</v>
      </c>
      <c r="C73" s="37">
        <v>45302</v>
      </c>
      <c r="D73" s="32" t="s">
        <v>27</v>
      </c>
      <c r="E73" s="47" t="s">
        <v>136</v>
      </c>
      <c r="F73" s="76" t="s">
        <v>132</v>
      </c>
      <c r="G73" s="32" t="s">
        <v>30</v>
      </c>
      <c r="H73" s="30">
        <v>75000</v>
      </c>
      <c r="I73" s="71">
        <f t="shared" si="34"/>
        <v>2152.5</v>
      </c>
      <c r="J73" s="30">
        <f t="shared" si="35"/>
        <v>2280</v>
      </c>
      <c r="K73" s="30">
        <f t="shared" si="36"/>
        <v>70567.5</v>
      </c>
      <c r="L73" s="71">
        <v>6309.38</v>
      </c>
      <c r="M73" s="30">
        <v>0</v>
      </c>
      <c r="N73" s="30">
        <v>0</v>
      </c>
      <c r="O73" s="30">
        <v>25</v>
      </c>
      <c r="P73" s="30"/>
      <c r="Q73" s="36"/>
      <c r="R73" s="36">
        <f t="shared" si="37"/>
        <v>10766.880000000001</v>
      </c>
      <c r="S73" s="30">
        <f t="shared" si="38"/>
        <v>64233.119999999995</v>
      </c>
    </row>
    <row r="74" spans="1:19" ht="61.15" customHeight="1" thickBot="1" x14ac:dyDescent="0.45">
      <c r="A74" s="25">
        <v>44</v>
      </c>
      <c r="B74" s="37" t="s">
        <v>137</v>
      </c>
      <c r="C74" s="37">
        <v>45660</v>
      </c>
      <c r="D74" s="32" t="s">
        <v>27</v>
      </c>
      <c r="E74" s="47" t="s">
        <v>138</v>
      </c>
      <c r="F74" s="76" t="s">
        <v>139</v>
      </c>
      <c r="G74" s="32" t="s">
        <v>30</v>
      </c>
      <c r="H74" s="30">
        <v>60000</v>
      </c>
      <c r="I74" s="71">
        <f t="shared" si="34"/>
        <v>1722</v>
      </c>
      <c r="J74" s="30">
        <f t="shared" si="35"/>
        <v>1824</v>
      </c>
      <c r="K74" s="30">
        <f t="shared" si="36"/>
        <v>56454</v>
      </c>
      <c r="L74" s="71">
        <v>3486.68</v>
      </c>
      <c r="M74" s="30"/>
      <c r="N74" s="30">
        <v>0</v>
      </c>
      <c r="O74" s="30">
        <v>25</v>
      </c>
      <c r="P74" s="30"/>
      <c r="Q74" s="36"/>
      <c r="R74" s="36">
        <f t="shared" si="37"/>
        <v>7057.68</v>
      </c>
      <c r="S74" s="30">
        <f t="shared" si="38"/>
        <v>52942.32</v>
      </c>
    </row>
    <row r="75" spans="1:19" ht="61.15" customHeight="1" thickBot="1" x14ac:dyDescent="0.45">
      <c r="A75" s="25">
        <v>45</v>
      </c>
      <c r="B75" s="37">
        <v>45294</v>
      </c>
      <c r="C75" s="37">
        <v>45660</v>
      </c>
      <c r="D75" s="32" t="s">
        <v>27</v>
      </c>
      <c r="E75" s="47" t="s">
        <v>140</v>
      </c>
      <c r="F75" s="76" t="s">
        <v>141</v>
      </c>
      <c r="G75" s="32" t="s">
        <v>30</v>
      </c>
      <c r="H75" s="30">
        <v>82000</v>
      </c>
      <c r="I75" s="71">
        <f t="shared" si="34"/>
        <v>2353.4</v>
      </c>
      <c r="J75" s="30">
        <f t="shared" si="35"/>
        <v>2492.8000000000002</v>
      </c>
      <c r="K75" s="30">
        <f t="shared" si="36"/>
        <v>77153.8</v>
      </c>
      <c r="L75" s="71">
        <v>5813.8</v>
      </c>
      <c r="M75" s="30"/>
      <c r="N75" s="30">
        <v>0</v>
      </c>
      <c r="O75" s="30">
        <v>25</v>
      </c>
      <c r="P75" s="30"/>
      <c r="Q75" s="36"/>
      <c r="R75" s="36">
        <f t="shared" si="37"/>
        <v>10685</v>
      </c>
      <c r="S75" s="30">
        <f t="shared" si="38"/>
        <v>71315</v>
      </c>
    </row>
    <row r="76" spans="1:19" ht="61.15" customHeight="1" thickBot="1" x14ac:dyDescent="0.45">
      <c r="A76" s="25">
        <v>46</v>
      </c>
      <c r="B76" s="37">
        <v>45294</v>
      </c>
      <c r="C76" s="37">
        <v>45660</v>
      </c>
      <c r="D76" s="32" t="s">
        <v>27</v>
      </c>
      <c r="E76" s="47" t="s">
        <v>142</v>
      </c>
      <c r="F76" s="76" t="s">
        <v>143</v>
      </c>
      <c r="G76" s="32" t="s">
        <v>30</v>
      </c>
      <c r="H76" s="30">
        <v>60000</v>
      </c>
      <c r="I76" s="71">
        <f t="shared" si="34"/>
        <v>1722</v>
      </c>
      <c r="J76" s="30">
        <f t="shared" si="35"/>
        <v>1824</v>
      </c>
      <c r="K76" s="30">
        <f t="shared" si="36"/>
        <v>56454</v>
      </c>
      <c r="L76" s="71">
        <v>3486.68</v>
      </c>
      <c r="M76" s="30"/>
      <c r="N76" s="30">
        <v>0</v>
      </c>
      <c r="O76" s="30">
        <v>25</v>
      </c>
      <c r="P76" s="30"/>
      <c r="Q76" s="36"/>
      <c r="R76" s="36">
        <f t="shared" si="37"/>
        <v>7057.68</v>
      </c>
      <c r="S76" s="30">
        <f t="shared" si="38"/>
        <v>52942.32</v>
      </c>
    </row>
    <row r="77" spans="1:19" ht="48.6" customHeight="1" thickBot="1" x14ac:dyDescent="0.45">
      <c r="A77" s="74"/>
      <c r="B77" s="111" t="s">
        <v>51</v>
      </c>
      <c r="C77" s="112"/>
      <c r="D77" s="112"/>
      <c r="E77" s="112"/>
      <c r="F77" s="112"/>
      <c r="G77" s="38"/>
      <c r="H77" s="41">
        <f>+H69+H70+H71+H72+H73+H74+H75+H76</f>
        <v>807000</v>
      </c>
      <c r="I77" s="41">
        <f t="shared" ref="I77:S77" si="39">+I69+I70+I71+I72+I73+I74+I75+I76</f>
        <v>23160.9</v>
      </c>
      <c r="J77" s="41">
        <f t="shared" si="39"/>
        <v>24532.799999999999</v>
      </c>
      <c r="K77" s="41">
        <f t="shared" si="39"/>
        <v>759306.3</v>
      </c>
      <c r="L77" s="41">
        <f t="shared" si="39"/>
        <v>98146.54</v>
      </c>
      <c r="M77" s="41">
        <f t="shared" si="39"/>
        <v>0</v>
      </c>
      <c r="N77" s="41">
        <f t="shared" si="39"/>
        <v>0</v>
      </c>
      <c r="O77" s="41">
        <f t="shared" si="39"/>
        <v>200</v>
      </c>
      <c r="P77" s="41">
        <f t="shared" si="39"/>
        <v>0</v>
      </c>
      <c r="Q77" s="41">
        <f t="shared" si="39"/>
        <v>0</v>
      </c>
      <c r="R77" s="41">
        <f t="shared" si="39"/>
        <v>146040.24</v>
      </c>
      <c r="S77" s="41">
        <f t="shared" si="39"/>
        <v>660959.75999999989</v>
      </c>
    </row>
    <row r="78" spans="1:19" ht="48.6" customHeight="1" thickBot="1" x14ac:dyDescent="0.45">
      <c r="A78" s="74"/>
      <c r="B78" s="106" t="s">
        <v>144</v>
      </c>
      <c r="C78" s="107"/>
      <c r="D78" s="107"/>
      <c r="E78" s="107"/>
      <c r="F78" s="39"/>
      <c r="G78" s="38"/>
      <c r="H78" s="40"/>
      <c r="I78" s="40"/>
      <c r="J78" s="40"/>
      <c r="K78" s="40"/>
      <c r="L78" s="40"/>
      <c r="M78" s="40"/>
      <c r="N78" s="40"/>
      <c r="O78" s="40"/>
      <c r="P78" s="40"/>
      <c r="Q78" s="46"/>
      <c r="R78" s="46"/>
      <c r="S78" s="40"/>
    </row>
    <row r="79" spans="1:19" ht="37.5" customHeight="1" thickBot="1" x14ac:dyDescent="0.45">
      <c r="A79" s="25"/>
      <c r="B79" s="32"/>
      <c r="C79" s="32"/>
      <c r="D79" s="33"/>
      <c r="E79" s="29"/>
      <c r="F79" s="29"/>
      <c r="G79" s="33"/>
      <c r="H79" s="30">
        <v>0</v>
      </c>
      <c r="I79" s="31">
        <f>+H79*2.87%</f>
        <v>0</v>
      </c>
      <c r="J79" s="31">
        <f t="shared" ref="J79" si="40">H79*3.04%</f>
        <v>0</v>
      </c>
      <c r="K79" s="31">
        <f>H79-I79-J79</f>
        <v>0</v>
      </c>
      <c r="L79" s="34">
        <v>0</v>
      </c>
      <c r="M79" s="34"/>
      <c r="N79" s="31"/>
      <c r="O79" s="31">
        <v>0</v>
      </c>
      <c r="P79" s="31"/>
      <c r="Q79" s="44">
        <v>0</v>
      </c>
      <c r="R79" s="44">
        <f>I79+J79+L79+N79+O79+P79-Q79</f>
        <v>0</v>
      </c>
      <c r="S79" s="31">
        <f>H79-R79</f>
        <v>0</v>
      </c>
    </row>
    <row r="80" spans="1:19" ht="37.5" customHeight="1" thickBot="1" x14ac:dyDescent="0.45">
      <c r="A80" s="25"/>
      <c r="B80" s="37"/>
      <c r="C80" s="55"/>
      <c r="D80" s="59"/>
      <c r="E80" s="56"/>
      <c r="F80" s="29"/>
      <c r="G80" s="33"/>
      <c r="H80" s="77">
        <f>H79</f>
        <v>0</v>
      </c>
      <c r="I80" s="77">
        <f>I79</f>
        <v>0</v>
      </c>
      <c r="J80" s="77">
        <f>J79</f>
        <v>0</v>
      </c>
      <c r="K80" s="77">
        <f t="shared" ref="K80:R80" si="41">K79</f>
        <v>0</v>
      </c>
      <c r="L80" s="77">
        <f>L79</f>
        <v>0</v>
      </c>
      <c r="M80" s="77"/>
      <c r="N80" s="77">
        <f t="shared" si="41"/>
        <v>0</v>
      </c>
      <c r="O80" s="77">
        <f t="shared" si="41"/>
        <v>0</v>
      </c>
      <c r="P80" s="77">
        <f t="shared" si="41"/>
        <v>0</v>
      </c>
      <c r="Q80" s="77">
        <f t="shared" si="41"/>
        <v>0</v>
      </c>
      <c r="R80" s="78">
        <f t="shared" si="41"/>
        <v>0</v>
      </c>
      <c r="S80" s="77">
        <f>S79</f>
        <v>0</v>
      </c>
    </row>
    <row r="81" spans="1:19" ht="48.6" customHeight="1" thickBot="1" x14ac:dyDescent="0.45">
      <c r="A81" s="25"/>
      <c r="B81" s="106" t="s">
        <v>145</v>
      </c>
      <c r="C81" s="107"/>
      <c r="D81" s="107"/>
      <c r="E81" s="114"/>
      <c r="F81" s="29"/>
      <c r="G81" s="79"/>
      <c r="H81" s="80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2"/>
    </row>
    <row r="82" spans="1:19" ht="69" customHeight="1" thickBot="1" x14ac:dyDescent="0.45">
      <c r="A82" s="25">
        <v>47</v>
      </c>
      <c r="B82" s="32">
        <v>44958</v>
      </c>
      <c r="C82" s="32">
        <v>45658</v>
      </c>
      <c r="D82" s="33" t="s">
        <v>27</v>
      </c>
      <c r="E82" s="56" t="s">
        <v>146</v>
      </c>
      <c r="F82" s="83" t="s">
        <v>147</v>
      </c>
      <c r="G82" s="84" t="s">
        <v>30</v>
      </c>
      <c r="H82" s="30">
        <v>150000</v>
      </c>
      <c r="I82" s="30">
        <f t="shared" ref="I82:I87" si="42">+H82*2.87%</f>
        <v>4305</v>
      </c>
      <c r="J82" s="30">
        <f t="shared" ref="J82:J87" si="43">H82*3.04%</f>
        <v>4560</v>
      </c>
      <c r="K82" s="30">
        <f t="shared" ref="K82:K87" si="44">H82-I82-J82</f>
        <v>141135</v>
      </c>
      <c r="L82" s="34">
        <v>23866.62</v>
      </c>
      <c r="M82" s="34"/>
      <c r="N82" s="34"/>
      <c r="O82" s="34">
        <v>25</v>
      </c>
      <c r="P82" s="34">
        <v>0</v>
      </c>
      <c r="Q82" s="85"/>
      <c r="R82" s="86">
        <f t="shared" ref="R82:R87" si="45">I82+J82+L82+P82+O82+N82</f>
        <v>32756.62</v>
      </c>
      <c r="S82" s="87">
        <f t="shared" ref="S82:S87" si="46">H82-R82</f>
        <v>117243.38</v>
      </c>
    </row>
    <row r="83" spans="1:19" ht="69" customHeight="1" thickBot="1" x14ac:dyDescent="0.45">
      <c r="A83" s="25">
        <v>48</v>
      </c>
      <c r="B83" s="32">
        <v>45294</v>
      </c>
      <c r="C83" s="32">
        <v>45660</v>
      </c>
      <c r="D83" s="33" t="s">
        <v>38</v>
      </c>
      <c r="E83" s="56" t="s">
        <v>148</v>
      </c>
      <c r="F83" s="83" t="s">
        <v>149</v>
      </c>
      <c r="G83" s="84" t="s">
        <v>30</v>
      </c>
      <c r="H83" s="30">
        <v>130000</v>
      </c>
      <c r="I83" s="30">
        <f t="shared" si="42"/>
        <v>3731</v>
      </c>
      <c r="J83" s="30">
        <f t="shared" si="43"/>
        <v>3952</v>
      </c>
      <c r="K83" s="30">
        <f t="shared" si="44"/>
        <v>122317</v>
      </c>
      <c r="L83" s="34">
        <v>19162.12</v>
      </c>
      <c r="M83" s="34"/>
      <c r="N83" s="34"/>
      <c r="O83" s="34">
        <v>25</v>
      </c>
      <c r="P83" s="34">
        <v>0</v>
      </c>
      <c r="Q83" s="85"/>
      <c r="R83" s="86">
        <f t="shared" si="45"/>
        <v>26870.12</v>
      </c>
      <c r="S83" s="87">
        <f t="shared" si="46"/>
        <v>103129.88</v>
      </c>
    </row>
    <row r="84" spans="1:19" ht="63.6" customHeight="1" thickBot="1" x14ac:dyDescent="0.45">
      <c r="A84" s="25">
        <v>49</v>
      </c>
      <c r="B84" s="32">
        <v>44958</v>
      </c>
      <c r="C84" s="32">
        <v>45659</v>
      </c>
      <c r="D84" s="33" t="s">
        <v>38</v>
      </c>
      <c r="E84" s="56" t="s">
        <v>150</v>
      </c>
      <c r="F84" s="83" t="s">
        <v>151</v>
      </c>
      <c r="G84" s="84" t="s">
        <v>30</v>
      </c>
      <c r="H84" s="30">
        <v>85000</v>
      </c>
      <c r="I84" s="30">
        <f t="shared" si="42"/>
        <v>2439.5</v>
      </c>
      <c r="J84" s="30">
        <f t="shared" si="43"/>
        <v>2584</v>
      </c>
      <c r="K84" s="30">
        <f t="shared" si="44"/>
        <v>79976.5</v>
      </c>
      <c r="L84" s="34">
        <v>8576.99</v>
      </c>
      <c r="M84" s="34">
        <v>0</v>
      </c>
      <c r="N84" s="34"/>
      <c r="O84" s="34">
        <v>25</v>
      </c>
      <c r="P84" s="34">
        <v>0</v>
      </c>
      <c r="Q84" s="85"/>
      <c r="R84" s="86">
        <f t="shared" si="45"/>
        <v>13625.49</v>
      </c>
      <c r="S84" s="87">
        <f t="shared" si="46"/>
        <v>71374.509999999995</v>
      </c>
    </row>
    <row r="85" spans="1:19" ht="63.6" customHeight="1" thickBot="1" x14ac:dyDescent="0.45">
      <c r="A85" s="25">
        <v>50</v>
      </c>
      <c r="B85" s="32">
        <v>44929</v>
      </c>
      <c r="C85" s="32">
        <v>45660</v>
      </c>
      <c r="D85" s="33" t="s">
        <v>27</v>
      </c>
      <c r="E85" s="56" t="s">
        <v>152</v>
      </c>
      <c r="F85" s="83" t="s">
        <v>151</v>
      </c>
      <c r="G85" s="84" t="s">
        <v>30</v>
      </c>
      <c r="H85" s="30">
        <v>85000</v>
      </c>
      <c r="I85" s="30">
        <f t="shared" si="42"/>
        <v>2439.5</v>
      </c>
      <c r="J85" s="30">
        <f t="shared" si="43"/>
        <v>2584</v>
      </c>
      <c r="K85" s="30">
        <f t="shared" si="44"/>
        <v>79976.5</v>
      </c>
      <c r="L85" s="34">
        <v>8576.99</v>
      </c>
      <c r="M85" s="34">
        <v>0</v>
      </c>
      <c r="N85" s="34"/>
      <c r="O85" s="34">
        <v>25</v>
      </c>
      <c r="P85" s="34">
        <v>0</v>
      </c>
      <c r="Q85" s="85"/>
      <c r="R85" s="86">
        <f t="shared" si="45"/>
        <v>13625.49</v>
      </c>
      <c r="S85" s="87">
        <f t="shared" si="46"/>
        <v>71374.509999999995</v>
      </c>
    </row>
    <row r="86" spans="1:19" ht="63.6" customHeight="1" thickBot="1" x14ac:dyDescent="0.45">
      <c r="A86" s="25">
        <v>51</v>
      </c>
      <c r="B86" s="32">
        <v>44932</v>
      </c>
      <c r="C86" s="32">
        <v>45303</v>
      </c>
      <c r="D86" s="33" t="s">
        <v>27</v>
      </c>
      <c r="E86" s="56" t="s">
        <v>153</v>
      </c>
      <c r="F86" s="83" t="s">
        <v>154</v>
      </c>
      <c r="G86" s="84" t="s">
        <v>30</v>
      </c>
      <c r="H86" s="30">
        <v>75000</v>
      </c>
      <c r="I86" s="30">
        <f t="shared" si="42"/>
        <v>2152.5</v>
      </c>
      <c r="J86" s="30">
        <f t="shared" si="43"/>
        <v>2280</v>
      </c>
      <c r="K86" s="30">
        <f t="shared" si="44"/>
        <v>70567.5</v>
      </c>
      <c r="L86" s="34">
        <v>0</v>
      </c>
      <c r="M86" s="34">
        <v>35682.79</v>
      </c>
      <c r="N86" s="34"/>
      <c r="O86" s="34">
        <v>25</v>
      </c>
      <c r="P86" s="34">
        <v>0</v>
      </c>
      <c r="Q86" s="85"/>
      <c r="R86" s="86">
        <f t="shared" si="45"/>
        <v>4457.5</v>
      </c>
      <c r="S86" s="87">
        <f t="shared" si="46"/>
        <v>70542.5</v>
      </c>
    </row>
    <row r="87" spans="1:19" ht="63.6" customHeight="1" thickBot="1" x14ac:dyDescent="0.45">
      <c r="A87" s="25">
        <v>52</v>
      </c>
      <c r="B87" s="32">
        <v>44937</v>
      </c>
      <c r="C87" s="32">
        <v>45302</v>
      </c>
      <c r="D87" s="33" t="s">
        <v>27</v>
      </c>
      <c r="E87" s="56" t="s">
        <v>155</v>
      </c>
      <c r="F87" s="83" t="s">
        <v>156</v>
      </c>
      <c r="G87" s="84" t="s">
        <v>30</v>
      </c>
      <c r="H87" s="30">
        <v>87000</v>
      </c>
      <c r="I87" s="30">
        <f t="shared" si="42"/>
        <v>2496.9</v>
      </c>
      <c r="J87" s="30">
        <f t="shared" si="43"/>
        <v>2644.8</v>
      </c>
      <c r="K87" s="30">
        <f t="shared" si="44"/>
        <v>81858.3</v>
      </c>
      <c r="L87" s="34">
        <v>9047.44</v>
      </c>
      <c r="M87" s="34"/>
      <c r="N87" s="34"/>
      <c r="O87" s="34">
        <v>25</v>
      </c>
      <c r="P87" s="34">
        <v>0</v>
      </c>
      <c r="Q87" s="85"/>
      <c r="R87" s="86">
        <f t="shared" si="45"/>
        <v>14214.140000000001</v>
      </c>
      <c r="S87" s="87">
        <f t="shared" si="46"/>
        <v>72785.86</v>
      </c>
    </row>
    <row r="88" spans="1:19" ht="48.6" customHeight="1" thickBot="1" x14ac:dyDescent="0.45">
      <c r="A88" s="25"/>
      <c r="B88" s="111" t="s">
        <v>51</v>
      </c>
      <c r="C88" s="112"/>
      <c r="D88" s="112"/>
      <c r="E88" s="112"/>
      <c r="F88" s="113"/>
      <c r="G88" s="29"/>
      <c r="H88" s="41">
        <f>SUM(H82:H87)</f>
        <v>612000</v>
      </c>
      <c r="I88" s="41">
        <f t="shared" ref="I88:S88" si="47">SUM(I82:I87)</f>
        <v>17564.400000000001</v>
      </c>
      <c r="J88" s="41">
        <f t="shared" si="47"/>
        <v>18604.8</v>
      </c>
      <c r="K88" s="41">
        <f t="shared" si="47"/>
        <v>575830.80000000005</v>
      </c>
      <c r="L88" s="41">
        <f t="shared" si="47"/>
        <v>69230.159999999989</v>
      </c>
      <c r="M88" s="41">
        <f t="shared" si="47"/>
        <v>35682.79</v>
      </c>
      <c r="N88" s="41">
        <f t="shared" si="47"/>
        <v>0</v>
      </c>
      <c r="O88" s="41">
        <f t="shared" si="47"/>
        <v>150</v>
      </c>
      <c r="P88" s="41">
        <f t="shared" si="47"/>
        <v>0</v>
      </c>
      <c r="Q88" s="41">
        <f t="shared" si="47"/>
        <v>0</v>
      </c>
      <c r="R88" s="41">
        <f t="shared" si="47"/>
        <v>105549.36</v>
      </c>
      <c r="S88" s="41">
        <f t="shared" si="47"/>
        <v>506450.64</v>
      </c>
    </row>
    <row r="89" spans="1:19" ht="37.5" customHeight="1" thickBot="1" x14ac:dyDescent="0.45">
      <c r="A89" s="117"/>
      <c r="B89" s="119"/>
      <c r="C89" s="120"/>
      <c r="D89" s="120"/>
      <c r="E89" s="120"/>
      <c r="F89" s="121"/>
      <c r="G89" s="29"/>
      <c r="H89" s="30"/>
      <c r="I89" s="34"/>
      <c r="J89" s="34"/>
      <c r="K89" s="34"/>
      <c r="L89" s="34"/>
      <c r="M89" s="34"/>
      <c r="N89" s="34"/>
      <c r="O89" s="34"/>
      <c r="P89" s="34"/>
      <c r="Q89" s="85"/>
      <c r="R89" s="85"/>
      <c r="S89" s="34"/>
    </row>
    <row r="90" spans="1:19" ht="37.5" customHeight="1" thickBot="1" x14ac:dyDescent="0.45">
      <c r="A90" s="118"/>
      <c r="B90" s="122"/>
      <c r="C90" s="123"/>
      <c r="D90" s="123"/>
      <c r="E90" s="123"/>
      <c r="F90" s="124"/>
      <c r="G90" s="29"/>
      <c r="H90" s="30"/>
      <c r="I90" s="34"/>
      <c r="J90" s="34"/>
      <c r="K90" s="34"/>
      <c r="L90" s="34"/>
      <c r="M90" s="34"/>
      <c r="N90" s="34"/>
      <c r="O90" s="34"/>
      <c r="P90" s="34"/>
      <c r="Q90" s="85"/>
      <c r="R90" s="85"/>
      <c r="S90" s="34"/>
    </row>
    <row r="91" spans="1:19" ht="48.6" customHeight="1" thickBot="1" x14ac:dyDescent="0.45">
      <c r="A91" s="25"/>
      <c r="B91" s="111" t="s">
        <v>157</v>
      </c>
      <c r="C91" s="112"/>
      <c r="D91" s="112"/>
      <c r="E91" s="112"/>
      <c r="F91" s="113"/>
      <c r="G91" s="29"/>
      <c r="H91" s="41">
        <f t="shared" ref="H91:S91" si="48">H17+H28+H33+H44+H48+H54+H60+H67+H77+H80+H88+H22+H51</f>
        <v>5374001</v>
      </c>
      <c r="I91" s="41">
        <f t="shared" si="48"/>
        <v>154233.82869999998</v>
      </c>
      <c r="J91" s="41">
        <f t="shared" si="48"/>
        <v>158782.27039999998</v>
      </c>
      <c r="K91" s="41">
        <f t="shared" si="48"/>
        <v>5060984.9008999988</v>
      </c>
      <c r="L91" s="41">
        <f t="shared" si="48"/>
        <v>678383.51</v>
      </c>
      <c r="M91" s="41">
        <f t="shared" si="48"/>
        <v>60191.15</v>
      </c>
      <c r="N91" s="41">
        <f t="shared" si="48"/>
        <v>6861.82</v>
      </c>
      <c r="O91" s="41">
        <f t="shared" si="48"/>
        <v>1275</v>
      </c>
      <c r="P91" s="41">
        <f t="shared" si="48"/>
        <v>11260.32</v>
      </c>
      <c r="Q91" s="41">
        <f t="shared" si="48"/>
        <v>0</v>
      </c>
      <c r="R91" s="41">
        <f t="shared" si="48"/>
        <v>1001285.6891</v>
      </c>
      <c r="S91" s="41">
        <f t="shared" si="48"/>
        <v>4337715.3108999999</v>
      </c>
    </row>
    <row r="92" spans="1:19" ht="37.5" customHeight="1" x14ac:dyDescent="0.35">
      <c r="D92" s="4"/>
      <c r="E92" s="88"/>
      <c r="F92" s="4"/>
      <c r="G92" s="4"/>
      <c r="H92" s="4"/>
      <c r="I92" s="4"/>
      <c r="J92" s="4"/>
      <c r="K92" s="4"/>
      <c r="L92" s="4"/>
      <c r="M92" s="4"/>
      <c r="N92" s="4"/>
      <c r="O92" s="4"/>
      <c r="P92" s="89"/>
      <c r="Q92" s="89"/>
      <c r="R92" s="4"/>
      <c r="S92" s="88"/>
    </row>
    <row r="93" spans="1:19" ht="37.5" customHeight="1" x14ac:dyDescent="0.4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89"/>
      <c r="Q93" s="89"/>
      <c r="R93" s="4"/>
      <c r="S93" s="90"/>
    </row>
    <row r="94" spans="1:19" ht="37.5" customHeight="1" x14ac:dyDescent="0.35">
      <c r="D94" s="4"/>
      <c r="E94" s="15"/>
      <c r="F94" s="4"/>
      <c r="G94" s="15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91"/>
    </row>
    <row r="95" spans="1:19" ht="37.5" customHeight="1" x14ac:dyDescent="0.45">
      <c r="D95" s="4"/>
      <c r="F95" s="5" t="s">
        <v>158</v>
      </c>
      <c r="G95" s="4"/>
      <c r="H95" s="13"/>
      <c r="I95" s="115" t="s">
        <v>159</v>
      </c>
      <c r="J95" s="115"/>
      <c r="K95" s="115"/>
      <c r="L95" s="92"/>
      <c r="M95" s="92"/>
      <c r="N95" s="92"/>
      <c r="O95" s="92"/>
      <c r="P95" s="93"/>
      <c r="Q95" s="93"/>
      <c r="R95" s="4"/>
      <c r="S95" s="94"/>
    </row>
    <row r="96" spans="1:19" ht="37.5" customHeight="1" x14ac:dyDescent="0.4">
      <c r="D96" s="4"/>
      <c r="F96" s="5" t="s">
        <v>160</v>
      </c>
      <c r="G96" s="4"/>
      <c r="H96" s="4"/>
      <c r="I96" s="4"/>
      <c r="J96" s="5" t="s">
        <v>161</v>
      </c>
      <c r="K96" s="4"/>
      <c r="L96" s="4"/>
      <c r="M96" s="4"/>
      <c r="N96" s="4"/>
      <c r="O96" s="4"/>
      <c r="P96" s="93"/>
      <c r="Q96" s="93"/>
      <c r="R96" s="4"/>
      <c r="S96" s="95"/>
    </row>
    <row r="97" spans="4:19" ht="37.5" customHeight="1" x14ac:dyDescent="0.3">
      <c r="E97" s="96"/>
      <c r="F97" s="96"/>
      <c r="G97" s="97"/>
      <c r="H97" s="96"/>
      <c r="I97" s="98"/>
      <c r="J97" s="98"/>
      <c r="K97" s="98"/>
      <c r="L97" s="99"/>
      <c r="M97" s="99"/>
      <c r="N97" s="100"/>
      <c r="O97" s="101"/>
      <c r="P97" s="4"/>
      <c r="Q97" s="4"/>
      <c r="R97" s="4"/>
      <c r="S97" s="4"/>
    </row>
    <row r="98" spans="4:19" ht="37.5" customHeight="1" x14ac:dyDescent="0.4">
      <c r="D98" s="102"/>
      <c r="E98" s="103"/>
      <c r="F98" s="103"/>
      <c r="G98" s="104"/>
      <c r="H98" s="105"/>
    </row>
  </sheetData>
  <autoFilter ref="A10:S88" xr:uid="{5C7F64D7-568E-4F7F-82D6-22C834F135E8}"/>
  <mergeCells count="30">
    <mergeCell ref="A89:A90"/>
    <mergeCell ref="B89:F90"/>
    <mergeCell ref="B91:F91"/>
    <mergeCell ref="I95:K95"/>
    <mergeCell ref="B60:F60"/>
    <mergeCell ref="B61:E61"/>
    <mergeCell ref="B67:F67"/>
    <mergeCell ref="B68:E68"/>
    <mergeCell ref="B77:F77"/>
    <mergeCell ref="B78:E78"/>
    <mergeCell ref="B81:E81"/>
    <mergeCell ref="B88:F88"/>
    <mergeCell ref="B55:E55"/>
    <mergeCell ref="B28:F28"/>
    <mergeCell ref="B29:E29"/>
    <mergeCell ref="B33:F33"/>
    <mergeCell ref="B34:E34"/>
    <mergeCell ref="B44:F44"/>
    <mergeCell ref="B45:E45"/>
    <mergeCell ref="B48:F48"/>
    <mergeCell ref="B49:E49"/>
    <mergeCell ref="B51:E51"/>
    <mergeCell ref="B52:E52"/>
    <mergeCell ref="B54:F54"/>
    <mergeCell ref="B23:E23"/>
    <mergeCell ref="I9:J9"/>
    <mergeCell ref="K9:P9"/>
    <mergeCell ref="B17:F17"/>
    <mergeCell ref="B18:E18"/>
    <mergeCell ref="B22:F22"/>
  </mergeCells>
  <pageMargins left="0.23622047244094491" right="0.23622047244094491" top="0.74803149606299213" bottom="0.74803149606299213" header="0.31496062992125984" footer="0.31496062992125984"/>
  <pageSetup paperSize="5" scale="1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NOVIEMBRE2024</vt:lpstr>
      <vt:lpstr>'NOMINA TEMPORALES NOVIEMBRE2024'!Área_de_impresión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2024-12-02T17:08:09Z</cp:lastPrinted>
  <dcterms:created xsi:type="dcterms:W3CDTF">2024-12-02T15:32:20Z</dcterms:created>
  <dcterms:modified xsi:type="dcterms:W3CDTF">2024-12-02T17:08:16Z</dcterms:modified>
</cp:coreProperties>
</file>