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2024/DICIEMBRE 2024/"/>
    </mc:Choice>
  </mc:AlternateContent>
  <xr:revisionPtr revIDLastSave="3" documentId="13_ncr:1_{4FD56199-5352-439F-93B6-2776E889423E}" xr6:coauthVersionLast="47" xr6:coauthVersionMax="47" xr10:uidLastSave="{33B8908B-DFEB-4F83-B826-A0F75623D49E}"/>
  <bookViews>
    <workbookView xWindow="-120" yWindow="-120" windowWidth="20730" windowHeight="11040" xr2:uid="{B78F3FC1-0233-495E-A164-B9261F95F86E}"/>
  </bookViews>
  <sheets>
    <sheet name="NOMINA  FIJOS DICIEMBRE 2024" sheetId="1" r:id="rId1"/>
  </sheets>
  <definedNames>
    <definedName name="_xlnm._FilterDatabase" localSheetId="0" hidden="1">'NOMINA  FIJOS DICIEMBRE 2024'!$A$12:$Q$12</definedName>
    <definedName name="_xlnm.Print_Area" localSheetId="0">'NOMINA  FIJOS DICIEMBRE 2024'!$A$1:$Q$59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N44" i="1"/>
  <c r="N47" i="1" s="1"/>
  <c r="M44" i="1"/>
  <c r="L44" i="1"/>
  <c r="K44" i="1"/>
  <c r="G44" i="1"/>
  <c r="G47" i="1" s="1"/>
  <c r="I43" i="1"/>
  <c r="H43" i="1"/>
  <c r="P43" i="1" s="1"/>
  <c r="Q43" i="1" s="1"/>
  <c r="I42" i="1"/>
  <c r="P42" i="1" s="1"/>
  <c r="Q42" i="1" s="1"/>
  <c r="H42" i="1"/>
  <c r="O41" i="1"/>
  <c r="I41" i="1"/>
  <c r="H41" i="1"/>
  <c r="P41" i="1" s="1"/>
  <c r="Q41" i="1" s="1"/>
  <c r="I40" i="1"/>
  <c r="H40" i="1"/>
  <c r="P40" i="1" s="1"/>
  <c r="Q40" i="1" s="1"/>
  <c r="I39" i="1"/>
  <c r="P39" i="1" s="1"/>
  <c r="Q39" i="1" s="1"/>
  <c r="H39" i="1"/>
  <c r="I38" i="1"/>
  <c r="H38" i="1"/>
  <c r="P38" i="1" s="1"/>
  <c r="Q38" i="1" s="1"/>
  <c r="P37" i="1"/>
  <c r="Q37" i="1" s="1"/>
  <c r="O37" i="1"/>
  <c r="I37" i="1"/>
  <c r="H37" i="1"/>
  <c r="J37" i="1" s="1"/>
  <c r="I36" i="1"/>
  <c r="J36" i="1" s="1"/>
  <c r="H36" i="1"/>
  <c r="O35" i="1"/>
  <c r="I35" i="1"/>
  <c r="H35" i="1"/>
  <c r="P35" i="1" s="1"/>
  <c r="Q35" i="1" s="1"/>
  <c r="I34" i="1"/>
  <c r="H34" i="1"/>
  <c r="P34" i="1" s="1"/>
  <c r="Q34" i="1" s="1"/>
  <c r="I33" i="1"/>
  <c r="P33" i="1" s="1"/>
  <c r="Q33" i="1" s="1"/>
  <c r="H33" i="1"/>
  <c r="O32" i="1"/>
  <c r="I32" i="1"/>
  <c r="H32" i="1"/>
  <c r="P32" i="1" s="1"/>
  <c r="Q32" i="1" s="1"/>
  <c r="I31" i="1"/>
  <c r="H31" i="1"/>
  <c r="P31" i="1" s="1"/>
  <c r="Q31" i="1" s="1"/>
  <c r="I30" i="1"/>
  <c r="P30" i="1" s="1"/>
  <c r="Q30" i="1" s="1"/>
  <c r="H30" i="1"/>
  <c r="I29" i="1"/>
  <c r="H29" i="1"/>
  <c r="P29" i="1" s="1"/>
  <c r="Q29" i="1" s="1"/>
  <c r="P28" i="1"/>
  <c r="Q28" i="1" s="1"/>
  <c r="I28" i="1"/>
  <c r="H28" i="1"/>
  <c r="J28" i="1" s="1"/>
  <c r="I27" i="1"/>
  <c r="H27" i="1"/>
  <c r="J27" i="1" s="1"/>
  <c r="O26" i="1"/>
  <c r="I26" i="1"/>
  <c r="H26" i="1"/>
  <c r="P26" i="1" s="1"/>
  <c r="Q26" i="1" s="1"/>
  <c r="P25" i="1"/>
  <c r="Q25" i="1" s="1"/>
  <c r="O25" i="1"/>
  <c r="I25" i="1"/>
  <c r="H25" i="1"/>
  <c r="J25" i="1" s="1"/>
  <c r="O24" i="1"/>
  <c r="O44" i="1" s="1"/>
  <c r="O47" i="1" s="1"/>
  <c r="J24" i="1"/>
  <c r="I24" i="1"/>
  <c r="I44" i="1" s="1"/>
  <c r="I47" i="1" s="1"/>
  <c r="H24" i="1"/>
  <c r="O21" i="1"/>
  <c r="N21" i="1"/>
  <c r="M21" i="1"/>
  <c r="M47" i="1" s="1"/>
  <c r="L21" i="1"/>
  <c r="L47" i="1" s="1"/>
  <c r="K21" i="1"/>
  <c r="G21" i="1"/>
  <c r="P20" i="1"/>
  <c r="Q20" i="1" s="1"/>
  <c r="J20" i="1"/>
  <c r="I20" i="1"/>
  <c r="H20" i="1"/>
  <c r="I19" i="1"/>
  <c r="H19" i="1"/>
  <c r="P19" i="1" s="1"/>
  <c r="Q19" i="1" s="1"/>
  <c r="I18" i="1"/>
  <c r="H18" i="1"/>
  <c r="P18" i="1" s="1"/>
  <c r="Q18" i="1" s="1"/>
  <c r="I17" i="1"/>
  <c r="P17" i="1" s="1"/>
  <c r="Q17" i="1" s="1"/>
  <c r="H17" i="1"/>
  <c r="I16" i="1"/>
  <c r="H16" i="1"/>
  <c r="P16" i="1" s="1"/>
  <c r="Q16" i="1" s="1"/>
  <c r="P15" i="1"/>
  <c r="Q15" i="1" s="1"/>
  <c r="I15" i="1"/>
  <c r="H15" i="1"/>
  <c r="J15" i="1" s="1"/>
  <c r="I14" i="1"/>
  <c r="I21" i="1" s="1"/>
  <c r="H14" i="1"/>
  <c r="H21" i="1" s="1"/>
  <c r="J17" i="1" l="1"/>
  <c r="P24" i="1"/>
  <c r="H44" i="1"/>
  <c r="H47" i="1" s="1"/>
  <c r="J19" i="1"/>
  <c r="P27" i="1"/>
  <c r="Q27" i="1" s="1"/>
  <c r="J32" i="1"/>
  <c r="J35" i="1"/>
  <c r="J41" i="1"/>
  <c r="J30" i="1"/>
  <c r="J33" i="1"/>
  <c r="J14" i="1"/>
  <c r="P36" i="1"/>
  <c r="Q36" i="1" s="1"/>
  <c r="P14" i="1"/>
  <c r="J39" i="1"/>
  <c r="J42" i="1"/>
  <c r="J16" i="1"/>
  <c r="J26" i="1"/>
  <c r="J44" i="1" s="1"/>
  <c r="J29" i="1"/>
  <c r="J38" i="1"/>
  <c r="J18" i="1"/>
  <c r="J31" i="1"/>
  <c r="J34" i="1"/>
  <c r="J40" i="1"/>
  <c r="J43" i="1"/>
  <c r="P21" i="1" l="1"/>
  <c r="Q14" i="1"/>
  <c r="Q21" i="1" s="1"/>
  <c r="J21" i="1"/>
  <c r="J47" i="1" s="1"/>
  <c r="P44" i="1"/>
  <c r="P47" i="1" s="1"/>
  <c r="Q24" i="1"/>
  <c r="Q44" i="1" s="1"/>
  <c r="Q47" i="1" s="1"/>
  <c r="Q49" i="1" s="1"/>
</calcChain>
</file>

<file path=xl/sharedStrings.xml><?xml version="1.0" encoding="utf-8"?>
<sst xmlns="http://schemas.openxmlformats.org/spreadsheetml/2006/main" count="144" uniqueCount="81">
  <si>
    <t xml:space="preserve">DIRECCION GENERAL DE ALIANZAS PUBLICO PRIVADAS </t>
  </si>
  <si>
    <t xml:space="preserve">NOMINA EMPLEADOS FIJOS </t>
  </si>
  <si>
    <t>CORRESPONDIENTE AL MES DE DICIEMBRE  2024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</si>
  <si>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</si>
  <si>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</si>
  <si>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</si>
  <si>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</si>
  <si>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</si>
  <si>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</si>
  <si>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</si>
  <si>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</si>
  <si>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</si>
  <si>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</si>
  <si>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</si>
  <si>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</si>
  <si>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</si>
  <si>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</si>
  <si>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</si>
  <si>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</si>
  <si>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</si>
  <si>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</si>
  <si>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</si>
  <si>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</si>
  <si>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M</t>
  </si>
  <si>
    <t xml:space="preserve">ELIARDO RAMÓN CAIRO BENOIT </t>
  </si>
  <si>
    <t xml:space="preserve">DIRECTOR EJECUTIVO INTERINO </t>
  </si>
  <si>
    <t xml:space="preserve">FIJO </t>
  </si>
  <si>
    <t xml:space="preserve">MIGUEL ANGEL GUZMAN AQUINO </t>
  </si>
  <si>
    <t>COORDINADOR ADMINISTRATIVO</t>
  </si>
  <si>
    <t>F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</si>
  <si>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</si>
  <si>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</si>
  <si>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</si>
  <si>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</si>
  <si>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PAOLA PAREDES</t>
  </si>
  <si>
    <t xml:space="preserve">ASISTENTE EJECUTIVA </t>
  </si>
  <si>
    <t>RADHA IRIS CASTILLO</t>
  </si>
  <si>
    <t xml:space="preserve">DANIELA TORRES ARIZA </t>
  </si>
  <si>
    <t>GESTORA DE PROTOCOLO</t>
  </si>
  <si>
    <t xml:space="preserve">SUB-TOTAL </t>
  </si>
  <si>
    <t xml:space="preserve">DIVISIÓN SERVICIOS GENERALES </t>
  </si>
  <si>
    <t>17/08/2020</t>
  </si>
  <si>
    <t>SENOVIA ROSARIO NOLASCO</t>
  </si>
  <si>
    <t xml:space="preserve">AUXILIAR DE ALMACÉN Y SUMINISTRO 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</si>
  <si>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</si>
  <si>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</si>
  <si>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</si>
  <si>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</si>
  <si>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</si>
  <si>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</si>
  <si>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</si>
  <si>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</si>
  <si>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YAMERI ALMONTE </t>
  </si>
  <si>
    <t>CONSERJE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</si>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</sst>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5" fontId="12" fillId="0" borderId="4" xfId="1" applyNumberFormat="1" applyFont="1" applyFill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704588AA-038B-4922-B176-33AB0C2B22D7}"/>
    <cellStyle name="Normal_Hoja1" xfId="3" xr:uid="{6B7BB73C-3247-4059-B05A-B9A1E0F5C2CD}"/>
    <cellStyle name="Normal_Nomina" xfId="4" xr:uid="{F253E413-9A99-47F2-9B47-E7CAADF12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B547AD9-74E6-4E25-BC17-749249D67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3EA9-AF1E-4AD7-B3F1-F8A138B7EF35}">
  <sheetPr>
    <pageSetUpPr fitToPage="1"/>
  </sheetPr>
  <dimension ref="A1:Q59"/>
  <sheetViews>
    <sheetView showGridLines="0" tabSelected="1" topLeftCell="A35" zoomScale="40" zoomScaleNormal="40" zoomScaleSheetLayoutView="30" workbookViewId="0">
      <selection activeCell="Q20" sqref="Q20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">
      <c r="C4" s="2"/>
      <c r="D4" s="2"/>
      <c r="E4" s="2"/>
      <c r="F4" s="2"/>
      <c r="G4" s="84" t="s">
        <v>0</v>
      </c>
      <c r="H4" s="84"/>
      <c r="I4" s="84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">
      <c r="D5" s="4"/>
      <c r="E5" s="4"/>
      <c r="F5" s="4"/>
      <c r="G5" s="84" t="s">
        <v>1</v>
      </c>
      <c r="H5" s="84"/>
      <c r="I5" s="84"/>
      <c r="J5" s="4"/>
      <c r="K5" s="4"/>
      <c r="L5" s="4"/>
      <c r="M5" s="4"/>
      <c r="N5" s="4"/>
      <c r="O5" s="4"/>
      <c r="P5" s="4"/>
      <c r="Q5" s="3"/>
    </row>
    <row r="6" spans="1:17" ht="38.450000000000003" customHeight="1" x14ac:dyDescent="0.4">
      <c r="E6" s="5"/>
      <c r="F6" s="5"/>
      <c r="G6" s="84" t="s">
        <v>2</v>
      </c>
      <c r="H6" s="84"/>
      <c r="I6" s="84"/>
      <c r="J6" s="5"/>
      <c r="K6" s="5"/>
      <c r="L6" s="5"/>
      <c r="M6" s="5"/>
      <c r="N6" s="5"/>
      <c r="O6" s="5"/>
      <c r="P6" s="5"/>
      <c r="Q6" s="3"/>
    </row>
    <row r="7" spans="1:17" ht="37.5" customHeight="1" x14ac:dyDescent="0.4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17" ht="43.15" customHeight="1" x14ac:dyDescent="0.4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17" ht="37.5" customHeight="1" x14ac:dyDescent="0.4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17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17" ht="37.5" customHeight="1" thickBot="1" x14ac:dyDescent="0.4">
      <c r="C11" s="10"/>
      <c r="D11" s="11"/>
      <c r="E11" s="11"/>
      <c r="F11" s="11"/>
      <c r="G11" s="12" t="s">
        <v>3</v>
      </c>
      <c r="H11" s="85" t="s">
        <v>4</v>
      </c>
      <c r="I11" s="86"/>
      <c r="J11" s="85" t="s">
        <v>5</v>
      </c>
      <c r="K11" s="87"/>
      <c r="L11" s="87"/>
      <c r="M11" s="87"/>
      <c r="N11" s="87"/>
      <c r="O11" s="86"/>
      <c r="P11" s="11"/>
      <c r="Q11" s="13"/>
    </row>
    <row r="12" spans="1:17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4" t="s">
        <v>19</v>
      </c>
      <c r="O12" s="19" t="s">
        <v>5</v>
      </c>
      <c r="P12" s="15" t="s">
        <v>20</v>
      </c>
      <c r="Q12" s="20" t="s">
        <v>21</v>
      </c>
    </row>
    <row r="13" spans="1:17" ht="48.6" customHeight="1" thickBot="1" x14ac:dyDescent="0.3">
      <c r="B13" s="88" t="s">
        <v>22</v>
      </c>
      <c r="C13" s="89"/>
      <c r="D13" s="90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17" ht="48.6" customHeight="1" thickBot="1" x14ac:dyDescent="0.45">
      <c r="A14" s="26">
        <v>1</v>
      </c>
      <c r="B14" s="27">
        <v>43840</v>
      </c>
      <c r="C14" s="28" t="s">
        <v>23</v>
      </c>
      <c r="D14" s="29" t="s">
        <v>24</v>
      </c>
      <c r="E14" s="29" t="s">
        <v>25</v>
      </c>
      <c r="F14" s="30" t="s">
        <v>26</v>
      </c>
      <c r="G14" s="31">
        <v>500000</v>
      </c>
      <c r="H14" s="32">
        <f>387050*2.87%</f>
        <v>11108.334999999999</v>
      </c>
      <c r="I14" s="32">
        <f>193525.3*3.04%</f>
        <v>5883.1691199999996</v>
      </c>
      <c r="J14" s="32">
        <f t="shared" ref="J14:J20" si="0">G14-H14-I14</f>
        <v>483008.49588</v>
      </c>
      <c r="K14" s="32">
        <v>108906.13</v>
      </c>
      <c r="L14" s="32"/>
      <c r="M14" s="32">
        <v>1715.46</v>
      </c>
      <c r="N14" s="32"/>
      <c r="O14" s="32">
        <v>25</v>
      </c>
      <c r="P14" s="32">
        <f>H14+I14+K14+O14+M14</f>
        <v>127638.09412000001</v>
      </c>
      <c r="Q14" s="32">
        <f t="shared" ref="Q14:Q20" si="1">G14-P14</f>
        <v>372361.90587999998</v>
      </c>
    </row>
    <row r="15" spans="1:17" ht="55.15" customHeight="1" thickBot="1" x14ac:dyDescent="0.45">
      <c r="A15" s="26">
        <v>2</v>
      </c>
      <c r="B15" s="28">
        <v>44205</v>
      </c>
      <c r="C15" s="33" t="s">
        <v>23</v>
      </c>
      <c r="D15" s="30" t="s">
        <v>27</v>
      </c>
      <c r="E15" s="34" t="s">
        <v>28</v>
      </c>
      <c r="F15" s="30" t="s">
        <v>26</v>
      </c>
      <c r="G15" s="31">
        <v>95000</v>
      </c>
      <c r="H15" s="32">
        <f t="shared" ref="H15:H20" si="2">+G15*2.87%</f>
        <v>2726.5</v>
      </c>
      <c r="I15" s="32">
        <f t="shared" ref="I15:I16" si="3">G15*3.04%</f>
        <v>2888</v>
      </c>
      <c r="J15" s="32">
        <f t="shared" si="0"/>
        <v>89385.5</v>
      </c>
      <c r="K15" s="32">
        <v>10929.31</v>
      </c>
      <c r="L15" s="32"/>
      <c r="M15" s="32"/>
      <c r="N15" s="32"/>
      <c r="O15" s="32">
        <v>25</v>
      </c>
      <c r="P15" s="32">
        <f t="shared" ref="P15:P16" si="4">H15+I15+K15+O15</f>
        <v>16568.809999999998</v>
      </c>
      <c r="Q15" s="32">
        <f t="shared" si="1"/>
        <v>78431.19</v>
      </c>
    </row>
    <row r="16" spans="1:17" ht="55.15" customHeight="1" thickBot="1" x14ac:dyDescent="0.45">
      <c r="A16" s="26">
        <v>3</v>
      </c>
      <c r="B16" s="28">
        <v>44566</v>
      </c>
      <c r="C16" s="33" t="s">
        <v>29</v>
      </c>
      <c r="D16" s="30" t="s">
        <v>30</v>
      </c>
      <c r="E16" s="34" t="s">
        <v>31</v>
      </c>
      <c r="F16" s="30" t="s">
        <v>26</v>
      </c>
      <c r="G16" s="31">
        <v>95000</v>
      </c>
      <c r="H16" s="32">
        <f t="shared" si="2"/>
        <v>2726.5</v>
      </c>
      <c r="I16" s="32">
        <f t="shared" si="3"/>
        <v>2888</v>
      </c>
      <c r="J16" s="32">
        <f t="shared" si="0"/>
        <v>89385.5</v>
      </c>
      <c r="K16" s="32">
        <v>10929.31</v>
      </c>
      <c r="L16" s="32"/>
      <c r="M16" s="32"/>
      <c r="N16" s="32"/>
      <c r="O16" s="32">
        <v>25</v>
      </c>
      <c r="P16" s="32">
        <f t="shared" si="4"/>
        <v>16568.809999999998</v>
      </c>
      <c r="Q16" s="32">
        <f t="shared" si="1"/>
        <v>78431.19</v>
      </c>
    </row>
    <row r="17" spans="1:17" ht="66" customHeight="1" thickBot="1" x14ac:dyDescent="0.45">
      <c r="A17" s="26">
        <v>4</v>
      </c>
      <c r="B17" s="27">
        <v>44202</v>
      </c>
      <c r="C17" s="33" t="s">
        <v>23</v>
      </c>
      <c r="D17" s="30" t="s">
        <v>32</v>
      </c>
      <c r="E17" s="34" t="s">
        <v>33</v>
      </c>
      <c r="F17" s="30" t="s">
        <v>26</v>
      </c>
      <c r="G17" s="31">
        <v>200000</v>
      </c>
      <c r="H17" s="32">
        <f t="shared" si="2"/>
        <v>5740</v>
      </c>
      <c r="I17" s="32">
        <f t="shared" ref="I17" si="5">193525*3.04%</f>
        <v>5883.16</v>
      </c>
      <c r="J17" s="32">
        <f t="shared" si="0"/>
        <v>188376.84</v>
      </c>
      <c r="K17" s="32">
        <v>35248.21</v>
      </c>
      <c r="L17" s="32"/>
      <c r="M17" s="32">
        <v>1715.46</v>
      </c>
      <c r="N17" s="32">
        <v>19877.740000000002</v>
      </c>
      <c r="O17" s="32">
        <v>25</v>
      </c>
      <c r="P17" s="32">
        <f>H17+I17+K17+O17+M17+N17</f>
        <v>68489.569999999992</v>
      </c>
      <c r="Q17" s="32">
        <f>G17-P17</f>
        <v>131510.43</v>
      </c>
    </row>
    <row r="18" spans="1:17" ht="66" customHeight="1" thickBot="1" x14ac:dyDescent="0.45">
      <c r="A18" s="26">
        <v>5</v>
      </c>
      <c r="B18" s="27">
        <v>44470</v>
      </c>
      <c r="C18" s="33" t="s">
        <v>29</v>
      </c>
      <c r="D18" s="29" t="s">
        <v>34</v>
      </c>
      <c r="E18" s="34" t="s">
        <v>35</v>
      </c>
      <c r="F18" s="30" t="s">
        <v>26</v>
      </c>
      <c r="G18" s="31">
        <v>110000</v>
      </c>
      <c r="H18" s="32">
        <f t="shared" si="2"/>
        <v>3157</v>
      </c>
      <c r="I18" s="32">
        <f>G18*3.04%</f>
        <v>3344</v>
      </c>
      <c r="J18" s="32">
        <f t="shared" si="0"/>
        <v>103499</v>
      </c>
      <c r="K18" s="35">
        <v>14457.62</v>
      </c>
      <c r="L18" s="32"/>
      <c r="M18" s="32">
        <v>0</v>
      </c>
      <c r="N18" s="32">
        <v>0</v>
      </c>
      <c r="O18" s="32">
        <v>25</v>
      </c>
      <c r="P18" s="32">
        <f t="shared" ref="P18:P20" si="6">H18+I18+K18+O18+M18+N18</f>
        <v>20983.620000000003</v>
      </c>
      <c r="Q18" s="32">
        <f t="shared" si="1"/>
        <v>89016.38</v>
      </c>
    </row>
    <row r="19" spans="1:17" ht="66" customHeight="1" thickBot="1" x14ac:dyDescent="0.45">
      <c r="A19" s="26">
        <v>6</v>
      </c>
      <c r="B19" s="27">
        <v>45597</v>
      </c>
      <c r="C19" s="33" t="s">
        <v>23</v>
      </c>
      <c r="D19" s="30" t="s">
        <v>36</v>
      </c>
      <c r="E19" s="34" t="s">
        <v>35</v>
      </c>
      <c r="F19" s="30" t="s">
        <v>26</v>
      </c>
      <c r="G19" s="31">
        <v>125000</v>
      </c>
      <c r="H19" s="32">
        <f t="shared" si="2"/>
        <v>3587.5</v>
      </c>
      <c r="I19" s="32">
        <f>G19*3.04%</f>
        <v>3800</v>
      </c>
      <c r="J19" s="32">
        <f t="shared" si="0"/>
        <v>117612.5</v>
      </c>
      <c r="K19" s="32">
        <v>17985.990000000002</v>
      </c>
      <c r="L19" s="32"/>
      <c r="M19" s="32">
        <v>0</v>
      </c>
      <c r="N19" s="32">
        <v>0</v>
      </c>
      <c r="O19" s="32">
        <v>25</v>
      </c>
      <c r="P19" s="32">
        <f t="shared" si="6"/>
        <v>25398.49</v>
      </c>
      <c r="Q19" s="32">
        <f t="shared" si="1"/>
        <v>99601.51</v>
      </c>
    </row>
    <row r="20" spans="1:17" ht="66" customHeight="1" thickBot="1" x14ac:dyDescent="0.45">
      <c r="A20" s="26">
        <v>7</v>
      </c>
      <c r="B20" s="27">
        <v>44621</v>
      </c>
      <c r="C20" s="33" t="s">
        <v>23</v>
      </c>
      <c r="D20" s="30" t="s">
        <v>37</v>
      </c>
      <c r="E20" s="34" t="s">
        <v>38</v>
      </c>
      <c r="F20" s="30" t="s">
        <v>26</v>
      </c>
      <c r="G20" s="31">
        <v>70000</v>
      </c>
      <c r="H20" s="32">
        <f t="shared" si="2"/>
        <v>2009</v>
      </c>
      <c r="I20" s="32">
        <f>G20*3.04%</f>
        <v>2128</v>
      </c>
      <c r="J20" s="32">
        <f t="shared" si="0"/>
        <v>65863</v>
      </c>
      <c r="K20" s="32">
        <v>5368.48</v>
      </c>
      <c r="L20" s="32"/>
      <c r="M20" s="32">
        <v>0</v>
      </c>
      <c r="N20" s="32">
        <v>0</v>
      </c>
      <c r="O20" s="32">
        <v>25</v>
      </c>
      <c r="P20" s="32">
        <f t="shared" si="6"/>
        <v>9530.48</v>
      </c>
      <c r="Q20" s="32">
        <f t="shared" si="1"/>
        <v>60469.520000000004</v>
      </c>
    </row>
    <row r="21" spans="1:17" ht="49.15" customHeight="1" thickBot="1" x14ac:dyDescent="0.45">
      <c r="A21" s="26"/>
      <c r="B21" s="75" t="s">
        <v>39</v>
      </c>
      <c r="C21" s="76"/>
      <c r="D21" s="76"/>
      <c r="E21" s="77"/>
      <c r="F21" s="36"/>
      <c r="G21" s="37">
        <f>SUM(G14:G20)</f>
        <v>1195000</v>
      </c>
      <c r="H21" s="37">
        <f t="shared" ref="H21:Q21" si="7">SUM(H14:H20)</f>
        <v>31054.834999999999</v>
      </c>
      <c r="I21" s="37">
        <f t="shared" si="7"/>
        <v>26814.329119999999</v>
      </c>
      <c r="J21" s="37">
        <f t="shared" si="7"/>
        <v>1137130.8358800001</v>
      </c>
      <c r="K21" s="37">
        <f t="shared" si="7"/>
        <v>203825.05</v>
      </c>
      <c r="L21" s="37">
        <f t="shared" si="7"/>
        <v>0</v>
      </c>
      <c r="M21" s="37">
        <f t="shared" si="7"/>
        <v>3430.92</v>
      </c>
      <c r="N21" s="37">
        <f t="shared" si="7"/>
        <v>19877.740000000002</v>
      </c>
      <c r="O21" s="37">
        <f t="shared" si="7"/>
        <v>175</v>
      </c>
      <c r="P21" s="37">
        <f t="shared" si="7"/>
        <v>285177.87411999999</v>
      </c>
      <c r="Q21" s="37">
        <f t="shared" si="7"/>
        <v>909822.12588000007</v>
      </c>
    </row>
    <row r="22" spans="1:17" ht="37.15" customHeight="1" thickBot="1" x14ac:dyDescent="0.45">
      <c r="A22" s="38"/>
      <c r="B22" s="39"/>
      <c r="C22" s="40"/>
      <c r="D22" s="40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3"/>
    </row>
    <row r="23" spans="1:17" ht="48.6" customHeight="1" thickBot="1" x14ac:dyDescent="0.45">
      <c r="A23" s="44"/>
      <c r="B23" s="45"/>
      <c r="C23" s="46" t="s">
        <v>40</v>
      </c>
      <c r="D23" s="47"/>
      <c r="E23" s="47"/>
      <c r="F23" s="47"/>
      <c r="G23" s="48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ht="37.5" customHeight="1" thickBot="1" x14ac:dyDescent="0.45">
      <c r="A24" s="26">
        <v>8</v>
      </c>
      <c r="B24" s="28" t="s">
        <v>41</v>
      </c>
      <c r="C24" s="33" t="s">
        <v>29</v>
      </c>
      <c r="D24" s="30" t="s">
        <v>42</v>
      </c>
      <c r="E24" s="30" t="s">
        <v>43</v>
      </c>
      <c r="F24" s="30" t="s">
        <v>26</v>
      </c>
      <c r="G24" s="31">
        <v>55000</v>
      </c>
      <c r="H24" s="32">
        <f t="shared" ref="H24:H43" si="8">+G24*2.87%</f>
        <v>1578.5</v>
      </c>
      <c r="I24" s="32">
        <f t="shared" ref="I24:I43" si="9">+G24*3.04%</f>
        <v>1672</v>
      </c>
      <c r="J24" s="32">
        <f t="shared" ref="J24:J43" si="10">G24-H24-I24</f>
        <v>51749.5</v>
      </c>
      <c r="K24" s="32">
        <v>2559.6799999999998</v>
      </c>
      <c r="L24" s="32"/>
      <c r="M24" s="32"/>
      <c r="N24" s="32"/>
      <c r="O24" s="32">
        <f>25</f>
        <v>25</v>
      </c>
      <c r="P24" s="32">
        <f t="shared" ref="P24:P43" si="11">H24+I24+K24+O24</f>
        <v>5835.18</v>
      </c>
      <c r="Q24" s="32">
        <f t="shared" ref="Q24:Q43" si="12">G24-P24</f>
        <v>49164.82</v>
      </c>
    </row>
    <row r="25" spans="1:17" ht="37.5" customHeight="1" thickBot="1" x14ac:dyDescent="0.45">
      <c r="A25" s="26">
        <v>9</v>
      </c>
      <c r="B25" s="28">
        <v>43901</v>
      </c>
      <c r="C25" s="33" t="s">
        <v>29</v>
      </c>
      <c r="D25" s="50" t="s">
        <v>44</v>
      </c>
      <c r="E25" s="30" t="s">
        <v>45</v>
      </c>
      <c r="F25" s="30" t="s">
        <v>26</v>
      </c>
      <c r="G25" s="31">
        <v>45000</v>
      </c>
      <c r="H25" s="32">
        <f t="shared" si="8"/>
        <v>1291.5</v>
      </c>
      <c r="I25" s="31">
        <f t="shared" si="9"/>
        <v>1368</v>
      </c>
      <c r="J25" s="31">
        <f t="shared" si="10"/>
        <v>42340.5</v>
      </c>
      <c r="K25" s="35">
        <v>1148.33</v>
      </c>
      <c r="L25" s="35"/>
      <c r="M25" s="35"/>
      <c r="N25" s="35"/>
      <c r="O25" s="32">
        <f>25</f>
        <v>25</v>
      </c>
      <c r="P25" s="32">
        <f t="shared" si="11"/>
        <v>3832.83</v>
      </c>
      <c r="Q25" s="32">
        <f t="shared" si="12"/>
        <v>41167.17</v>
      </c>
    </row>
    <row r="26" spans="1:17" ht="37.5" customHeight="1" thickBot="1" x14ac:dyDescent="0.45">
      <c r="A26" s="26">
        <v>10</v>
      </c>
      <c r="B26" s="28">
        <v>43901</v>
      </c>
      <c r="C26" s="33" t="s">
        <v>23</v>
      </c>
      <c r="D26" s="50" t="s">
        <v>46</v>
      </c>
      <c r="E26" s="30" t="s">
        <v>47</v>
      </c>
      <c r="F26" s="30" t="s">
        <v>26</v>
      </c>
      <c r="G26" s="31">
        <v>60000</v>
      </c>
      <c r="H26" s="32">
        <f t="shared" si="8"/>
        <v>1722</v>
      </c>
      <c r="I26" s="31">
        <f t="shared" si="9"/>
        <v>1824</v>
      </c>
      <c r="J26" s="31">
        <f t="shared" si="10"/>
        <v>56454</v>
      </c>
      <c r="K26" s="35">
        <v>3486.65</v>
      </c>
      <c r="L26" s="35"/>
      <c r="M26" s="35"/>
      <c r="N26" s="35"/>
      <c r="O26" s="32">
        <f>25</f>
        <v>25</v>
      </c>
      <c r="P26" s="32">
        <f t="shared" si="11"/>
        <v>7057.65</v>
      </c>
      <c r="Q26" s="32">
        <f t="shared" si="12"/>
        <v>52942.35</v>
      </c>
    </row>
    <row r="27" spans="1:17" ht="37.5" customHeight="1" thickBot="1" x14ac:dyDescent="0.45">
      <c r="A27" s="26">
        <v>11</v>
      </c>
      <c r="B27" s="28" t="s">
        <v>48</v>
      </c>
      <c r="C27" s="33" t="s">
        <v>23</v>
      </c>
      <c r="D27" s="50" t="s">
        <v>49</v>
      </c>
      <c r="E27" s="50" t="s">
        <v>50</v>
      </c>
      <c r="F27" s="50" t="s">
        <v>26</v>
      </c>
      <c r="G27" s="31">
        <v>30000</v>
      </c>
      <c r="H27" s="32">
        <f t="shared" si="8"/>
        <v>861</v>
      </c>
      <c r="I27" s="31">
        <f t="shared" si="9"/>
        <v>912</v>
      </c>
      <c r="J27" s="31">
        <f t="shared" si="10"/>
        <v>28227</v>
      </c>
      <c r="K27" s="35">
        <v>0</v>
      </c>
      <c r="L27" s="35"/>
      <c r="M27" s="35"/>
      <c r="N27" s="35"/>
      <c r="O27" s="32">
        <v>25</v>
      </c>
      <c r="P27" s="32">
        <f t="shared" si="11"/>
        <v>1798</v>
      </c>
      <c r="Q27" s="32">
        <f t="shared" si="12"/>
        <v>28202</v>
      </c>
    </row>
    <row r="28" spans="1:17" ht="37.5" customHeight="1" thickBot="1" x14ac:dyDescent="0.45">
      <c r="A28" s="26">
        <v>12</v>
      </c>
      <c r="B28" s="27">
        <v>44204</v>
      </c>
      <c r="C28" s="33" t="s">
        <v>23</v>
      </c>
      <c r="D28" s="50" t="s">
        <v>51</v>
      </c>
      <c r="E28" s="50" t="s">
        <v>50</v>
      </c>
      <c r="F28" s="50" t="s">
        <v>26</v>
      </c>
      <c r="G28" s="31">
        <v>30000</v>
      </c>
      <c r="H28" s="32">
        <f t="shared" si="8"/>
        <v>861</v>
      </c>
      <c r="I28" s="31">
        <f t="shared" si="9"/>
        <v>912</v>
      </c>
      <c r="J28" s="31">
        <f t="shared" si="10"/>
        <v>28227</v>
      </c>
      <c r="K28" s="35">
        <v>0</v>
      </c>
      <c r="L28" s="35"/>
      <c r="M28" s="32"/>
      <c r="N28" s="32"/>
      <c r="O28" s="32">
        <v>25</v>
      </c>
      <c r="P28" s="32">
        <f t="shared" si="11"/>
        <v>1798</v>
      </c>
      <c r="Q28" s="32">
        <f t="shared" si="12"/>
        <v>28202</v>
      </c>
    </row>
    <row r="29" spans="1:17" ht="37.5" customHeight="1" thickBot="1" x14ac:dyDescent="0.45">
      <c r="A29" s="26">
        <v>13</v>
      </c>
      <c r="B29" s="27">
        <v>44205</v>
      </c>
      <c r="C29" s="33" t="s">
        <v>29</v>
      </c>
      <c r="D29" s="50" t="s">
        <v>52</v>
      </c>
      <c r="E29" s="50" t="s">
        <v>53</v>
      </c>
      <c r="F29" s="50" t="s">
        <v>26</v>
      </c>
      <c r="G29" s="31">
        <v>40000</v>
      </c>
      <c r="H29" s="32">
        <f t="shared" si="8"/>
        <v>1148</v>
      </c>
      <c r="I29" s="31">
        <f t="shared" si="9"/>
        <v>1216</v>
      </c>
      <c r="J29" s="31">
        <f t="shared" si="10"/>
        <v>37636</v>
      </c>
      <c r="K29" s="35">
        <v>442.65</v>
      </c>
      <c r="L29" s="35"/>
      <c r="M29" s="32"/>
      <c r="N29" s="32"/>
      <c r="O29" s="32">
        <v>25</v>
      </c>
      <c r="P29" s="32">
        <f t="shared" si="11"/>
        <v>2831.65</v>
      </c>
      <c r="Q29" s="32">
        <f t="shared" si="12"/>
        <v>37168.35</v>
      </c>
    </row>
    <row r="30" spans="1:17" ht="37.5" customHeight="1" thickBot="1" x14ac:dyDescent="0.45">
      <c r="A30" s="26">
        <v>14</v>
      </c>
      <c r="B30" s="27">
        <v>44206</v>
      </c>
      <c r="C30" s="33" t="s">
        <v>23</v>
      </c>
      <c r="D30" s="50" t="s">
        <v>54</v>
      </c>
      <c r="E30" s="50" t="s">
        <v>55</v>
      </c>
      <c r="F30" s="50" t="s">
        <v>26</v>
      </c>
      <c r="G30" s="31">
        <v>25000</v>
      </c>
      <c r="H30" s="32">
        <f t="shared" si="8"/>
        <v>717.5</v>
      </c>
      <c r="I30" s="31">
        <f t="shared" si="9"/>
        <v>760</v>
      </c>
      <c r="J30" s="31">
        <f t="shared" si="10"/>
        <v>23522.5</v>
      </c>
      <c r="K30" s="35">
        <v>0</v>
      </c>
      <c r="L30" s="35"/>
      <c r="M30" s="32"/>
      <c r="N30" s="32"/>
      <c r="O30" s="32">
        <v>25</v>
      </c>
      <c r="P30" s="32">
        <f t="shared" si="11"/>
        <v>1502.5</v>
      </c>
      <c r="Q30" s="32">
        <f t="shared" si="12"/>
        <v>23497.5</v>
      </c>
    </row>
    <row r="31" spans="1:17" ht="37.5" customHeight="1" thickBot="1" x14ac:dyDescent="0.45">
      <c r="A31" s="26">
        <v>15</v>
      </c>
      <c r="B31" s="27">
        <v>44206</v>
      </c>
      <c r="C31" s="33" t="s">
        <v>23</v>
      </c>
      <c r="D31" s="50" t="s">
        <v>56</v>
      </c>
      <c r="E31" s="50" t="s">
        <v>55</v>
      </c>
      <c r="F31" s="50" t="s">
        <v>26</v>
      </c>
      <c r="G31" s="31">
        <v>30000</v>
      </c>
      <c r="H31" s="32">
        <f t="shared" si="8"/>
        <v>861</v>
      </c>
      <c r="I31" s="31">
        <f t="shared" si="9"/>
        <v>912</v>
      </c>
      <c r="J31" s="31">
        <f t="shared" si="10"/>
        <v>28227</v>
      </c>
      <c r="K31" s="35">
        <v>0</v>
      </c>
      <c r="L31" s="35"/>
      <c r="M31" s="32"/>
      <c r="N31" s="32"/>
      <c r="O31" s="32">
        <v>25</v>
      </c>
      <c r="P31" s="32">
        <f t="shared" si="11"/>
        <v>1798</v>
      </c>
      <c r="Q31" s="32">
        <f t="shared" si="12"/>
        <v>28202</v>
      </c>
    </row>
    <row r="32" spans="1:17" ht="37.5" customHeight="1" thickBot="1" x14ac:dyDescent="0.45">
      <c r="A32" s="26">
        <v>16</v>
      </c>
      <c r="B32" s="27">
        <v>44206</v>
      </c>
      <c r="C32" s="33" t="s">
        <v>23</v>
      </c>
      <c r="D32" s="50" t="s">
        <v>57</v>
      </c>
      <c r="E32" s="50" t="s">
        <v>58</v>
      </c>
      <c r="F32" s="50" t="s">
        <v>26</v>
      </c>
      <c r="G32" s="31">
        <v>30000</v>
      </c>
      <c r="H32" s="32">
        <f t="shared" si="8"/>
        <v>861</v>
      </c>
      <c r="I32" s="31">
        <f t="shared" si="9"/>
        <v>912</v>
      </c>
      <c r="J32" s="31">
        <f t="shared" si="10"/>
        <v>28227</v>
      </c>
      <c r="K32" s="35">
        <v>0</v>
      </c>
      <c r="L32" s="35"/>
      <c r="M32" s="32"/>
      <c r="N32" s="32"/>
      <c r="O32" s="32">
        <f>25</f>
        <v>25</v>
      </c>
      <c r="P32" s="32">
        <f t="shared" si="11"/>
        <v>1798</v>
      </c>
      <c r="Q32" s="32">
        <f t="shared" si="12"/>
        <v>28202</v>
      </c>
    </row>
    <row r="33" spans="1:17" ht="37.5" customHeight="1" thickBot="1" x14ac:dyDescent="0.45">
      <c r="A33" s="26">
        <v>17</v>
      </c>
      <c r="B33" s="27">
        <v>44206</v>
      </c>
      <c r="C33" s="33" t="s">
        <v>29</v>
      </c>
      <c r="D33" s="50" t="s">
        <v>59</v>
      </c>
      <c r="E33" s="50" t="s">
        <v>53</v>
      </c>
      <c r="F33" s="50" t="s">
        <v>26</v>
      </c>
      <c r="G33" s="31">
        <v>30000</v>
      </c>
      <c r="H33" s="32">
        <f t="shared" si="8"/>
        <v>861</v>
      </c>
      <c r="I33" s="31">
        <f t="shared" si="9"/>
        <v>912</v>
      </c>
      <c r="J33" s="31">
        <f t="shared" si="10"/>
        <v>28227</v>
      </c>
      <c r="K33" s="35">
        <v>0</v>
      </c>
      <c r="L33" s="35"/>
      <c r="M33" s="32"/>
      <c r="N33" s="32"/>
      <c r="O33" s="32">
        <v>25</v>
      </c>
      <c r="P33" s="32">
        <f t="shared" si="11"/>
        <v>1798</v>
      </c>
      <c r="Q33" s="32">
        <f t="shared" si="12"/>
        <v>28202</v>
      </c>
    </row>
    <row r="34" spans="1:17" ht="37.5" customHeight="1" thickBot="1" x14ac:dyDescent="0.45">
      <c r="A34" s="26">
        <v>18</v>
      </c>
      <c r="B34" s="27">
        <v>44206</v>
      </c>
      <c r="C34" s="33" t="s">
        <v>23</v>
      </c>
      <c r="D34" s="50" t="s">
        <v>60</v>
      </c>
      <c r="E34" s="50" t="s">
        <v>61</v>
      </c>
      <c r="F34" s="50" t="s">
        <v>26</v>
      </c>
      <c r="G34" s="31">
        <v>30000</v>
      </c>
      <c r="H34" s="32">
        <f t="shared" si="8"/>
        <v>861</v>
      </c>
      <c r="I34" s="31">
        <f t="shared" si="9"/>
        <v>912</v>
      </c>
      <c r="J34" s="31">
        <f t="shared" si="10"/>
        <v>28227</v>
      </c>
      <c r="K34" s="35">
        <v>0</v>
      </c>
      <c r="L34" s="35"/>
      <c r="M34" s="32"/>
      <c r="N34" s="32"/>
      <c r="O34" s="32">
        <v>25</v>
      </c>
      <c r="P34" s="32">
        <f t="shared" si="11"/>
        <v>1798</v>
      </c>
      <c r="Q34" s="32">
        <f t="shared" si="12"/>
        <v>28202</v>
      </c>
    </row>
    <row r="35" spans="1:17" ht="37.5" customHeight="1" thickBot="1" x14ac:dyDescent="0.45">
      <c r="A35" s="26">
        <v>19</v>
      </c>
      <c r="B35" s="27">
        <v>44206</v>
      </c>
      <c r="C35" s="33" t="s">
        <v>29</v>
      </c>
      <c r="D35" s="50" t="s">
        <v>62</v>
      </c>
      <c r="E35" s="50" t="s">
        <v>53</v>
      </c>
      <c r="F35" s="50" t="s">
        <v>26</v>
      </c>
      <c r="G35" s="31">
        <v>30000</v>
      </c>
      <c r="H35" s="32">
        <f t="shared" si="8"/>
        <v>861</v>
      </c>
      <c r="I35" s="31">
        <f t="shared" si="9"/>
        <v>912</v>
      </c>
      <c r="J35" s="31">
        <f t="shared" si="10"/>
        <v>28227</v>
      </c>
      <c r="K35" s="35">
        <v>0</v>
      </c>
      <c r="L35" s="35"/>
      <c r="M35" s="32"/>
      <c r="N35" s="32"/>
      <c r="O35" s="32">
        <f>25</f>
        <v>25</v>
      </c>
      <c r="P35" s="32">
        <f t="shared" si="11"/>
        <v>1798</v>
      </c>
      <c r="Q35" s="32">
        <f t="shared" si="12"/>
        <v>28202</v>
      </c>
    </row>
    <row r="36" spans="1:17" ht="37.5" customHeight="1" thickBot="1" x14ac:dyDescent="0.45">
      <c r="A36" s="26">
        <v>20</v>
      </c>
      <c r="B36" s="27">
        <v>44206</v>
      </c>
      <c r="C36" s="33" t="s">
        <v>29</v>
      </c>
      <c r="D36" s="50" t="s">
        <v>63</v>
      </c>
      <c r="E36" s="50" t="s">
        <v>53</v>
      </c>
      <c r="F36" s="50" t="s">
        <v>26</v>
      </c>
      <c r="G36" s="31">
        <v>30000</v>
      </c>
      <c r="H36" s="32">
        <f t="shared" si="8"/>
        <v>861</v>
      </c>
      <c r="I36" s="31">
        <f t="shared" si="9"/>
        <v>912</v>
      </c>
      <c r="J36" s="31">
        <f t="shared" si="10"/>
        <v>28227</v>
      </c>
      <c r="K36" s="35">
        <v>0</v>
      </c>
      <c r="L36" s="35"/>
      <c r="M36" s="32"/>
      <c r="N36" s="32"/>
      <c r="O36" s="32">
        <v>25</v>
      </c>
      <c r="P36" s="32">
        <f t="shared" si="11"/>
        <v>1798</v>
      </c>
      <c r="Q36" s="32">
        <f t="shared" si="12"/>
        <v>28202</v>
      </c>
    </row>
    <row r="37" spans="1:17" ht="37.5" customHeight="1" thickBot="1" x14ac:dyDescent="0.45">
      <c r="A37" s="26">
        <v>21</v>
      </c>
      <c r="B37" s="27" t="s">
        <v>64</v>
      </c>
      <c r="C37" s="33" t="s">
        <v>23</v>
      </c>
      <c r="D37" s="50" t="s">
        <v>65</v>
      </c>
      <c r="E37" s="50" t="s">
        <v>66</v>
      </c>
      <c r="F37" s="50" t="s">
        <v>26</v>
      </c>
      <c r="G37" s="31">
        <v>30000</v>
      </c>
      <c r="H37" s="32">
        <f t="shared" si="8"/>
        <v>861</v>
      </c>
      <c r="I37" s="31">
        <f t="shared" si="9"/>
        <v>912</v>
      </c>
      <c r="J37" s="31">
        <f t="shared" si="10"/>
        <v>28227</v>
      </c>
      <c r="K37" s="35">
        <v>0</v>
      </c>
      <c r="L37" s="35"/>
      <c r="M37" s="32"/>
      <c r="N37" s="32"/>
      <c r="O37" s="32">
        <f>25</f>
        <v>25</v>
      </c>
      <c r="P37" s="32">
        <f t="shared" si="11"/>
        <v>1798</v>
      </c>
      <c r="Q37" s="32">
        <f t="shared" si="12"/>
        <v>28202</v>
      </c>
    </row>
    <row r="38" spans="1:17" ht="37.5" customHeight="1" thickBot="1" x14ac:dyDescent="0.45">
      <c r="A38" s="26">
        <v>22</v>
      </c>
      <c r="B38" s="27">
        <v>44872</v>
      </c>
      <c r="C38" s="33" t="s">
        <v>23</v>
      </c>
      <c r="D38" s="50" t="s">
        <v>67</v>
      </c>
      <c r="E38" s="50" t="s">
        <v>53</v>
      </c>
      <c r="F38" s="50" t="s">
        <v>26</v>
      </c>
      <c r="G38" s="31">
        <v>30000</v>
      </c>
      <c r="H38" s="32">
        <f t="shared" si="8"/>
        <v>861</v>
      </c>
      <c r="I38" s="31">
        <f t="shared" si="9"/>
        <v>912</v>
      </c>
      <c r="J38" s="31">
        <f t="shared" si="10"/>
        <v>28227</v>
      </c>
      <c r="K38" s="35">
        <v>0</v>
      </c>
      <c r="L38" s="35"/>
      <c r="M38" s="32"/>
      <c r="N38" s="32"/>
      <c r="O38" s="32">
        <v>25</v>
      </c>
      <c r="P38" s="32">
        <f t="shared" si="11"/>
        <v>1798</v>
      </c>
      <c r="Q38" s="32">
        <f t="shared" si="12"/>
        <v>28202</v>
      </c>
    </row>
    <row r="39" spans="1:17" ht="37.5" customHeight="1" thickBot="1" x14ac:dyDescent="0.45">
      <c r="A39" s="26">
        <v>23</v>
      </c>
      <c r="B39" s="27">
        <v>44565</v>
      </c>
      <c r="C39" s="33" t="s">
        <v>23</v>
      </c>
      <c r="D39" s="50" t="s">
        <v>68</v>
      </c>
      <c r="E39" s="50" t="s">
        <v>66</v>
      </c>
      <c r="F39" s="50" t="s">
        <v>26</v>
      </c>
      <c r="G39" s="31">
        <v>30000</v>
      </c>
      <c r="H39" s="32">
        <f t="shared" si="8"/>
        <v>861</v>
      </c>
      <c r="I39" s="31">
        <f t="shared" si="9"/>
        <v>912</v>
      </c>
      <c r="J39" s="31">
        <f t="shared" si="10"/>
        <v>28227</v>
      </c>
      <c r="K39" s="35">
        <v>0</v>
      </c>
      <c r="L39" s="35"/>
      <c r="M39" s="32"/>
      <c r="N39" s="32"/>
      <c r="O39" s="32">
        <v>25</v>
      </c>
      <c r="P39" s="32">
        <f t="shared" si="11"/>
        <v>1798</v>
      </c>
      <c r="Q39" s="32">
        <f t="shared" si="12"/>
        <v>28202</v>
      </c>
    </row>
    <row r="40" spans="1:17" ht="37.5" customHeight="1" thickBot="1" x14ac:dyDescent="0.45">
      <c r="A40" s="26">
        <v>24</v>
      </c>
      <c r="B40" s="27">
        <v>44931</v>
      </c>
      <c r="C40" s="33" t="s">
        <v>23</v>
      </c>
      <c r="D40" s="50" t="s">
        <v>69</v>
      </c>
      <c r="E40" s="50" t="s">
        <v>66</v>
      </c>
      <c r="F40" s="50" t="s">
        <v>26</v>
      </c>
      <c r="G40" s="31">
        <v>30000</v>
      </c>
      <c r="H40" s="32">
        <f t="shared" si="8"/>
        <v>861</v>
      </c>
      <c r="I40" s="31">
        <f t="shared" si="9"/>
        <v>912</v>
      </c>
      <c r="J40" s="31">
        <f t="shared" si="10"/>
        <v>28227</v>
      </c>
      <c r="K40" s="35">
        <v>0</v>
      </c>
      <c r="L40" s="35"/>
      <c r="M40" s="32"/>
      <c r="N40" s="32"/>
      <c r="O40" s="32">
        <v>25</v>
      </c>
      <c r="P40" s="32">
        <f t="shared" si="11"/>
        <v>1798</v>
      </c>
      <c r="Q40" s="32">
        <f t="shared" si="12"/>
        <v>28202</v>
      </c>
    </row>
    <row r="41" spans="1:17" ht="37.5" customHeight="1" thickBot="1" x14ac:dyDescent="0.45">
      <c r="A41" s="26">
        <v>25</v>
      </c>
      <c r="B41" s="27">
        <v>44931</v>
      </c>
      <c r="C41" s="33" t="s">
        <v>29</v>
      </c>
      <c r="D41" s="50" t="s">
        <v>70</v>
      </c>
      <c r="E41" s="50" t="s">
        <v>53</v>
      </c>
      <c r="F41" s="50" t="s">
        <v>26</v>
      </c>
      <c r="G41" s="31">
        <v>30000</v>
      </c>
      <c r="H41" s="32">
        <f t="shared" si="8"/>
        <v>861</v>
      </c>
      <c r="I41" s="31">
        <f t="shared" si="9"/>
        <v>912</v>
      </c>
      <c r="J41" s="31">
        <f t="shared" si="10"/>
        <v>28227</v>
      </c>
      <c r="K41" s="35">
        <v>0</v>
      </c>
      <c r="L41" s="35"/>
      <c r="M41" s="32"/>
      <c r="N41" s="32"/>
      <c r="O41" s="32">
        <f>25</f>
        <v>25</v>
      </c>
      <c r="P41" s="32">
        <f t="shared" si="11"/>
        <v>1798</v>
      </c>
      <c r="Q41" s="32">
        <f t="shared" si="12"/>
        <v>28202</v>
      </c>
    </row>
    <row r="42" spans="1:17" ht="37.5" customHeight="1" thickBot="1" x14ac:dyDescent="0.45">
      <c r="A42" s="26">
        <v>26</v>
      </c>
      <c r="B42" s="27">
        <v>44937</v>
      </c>
      <c r="C42" s="33" t="s">
        <v>29</v>
      </c>
      <c r="D42" s="50" t="s">
        <v>71</v>
      </c>
      <c r="E42" s="50" t="s">
        <v>72</v>
      </c>
      <c r="F42" s="50" t="s">
        <v>26</v>
      </c>
      <c r="G42" s="31">
        <v>45000</v>
      </c>
      <c r="H42" s="32">
        <f t="shared" si="8"/>
        <v>1291.5</v>
      </c>
      <c r="I42" s="31">
        <f t="shared" si="9"/>
        <v>1368</v>
      </c>
      <c r="J42" s="31">
        <f t="shared" si="10"/>
        <v>42340.5</v>
      </c>
      <c r="K42" s="35">
        <v>1148.33</v>
      </c>
      <c r="L42" s="35"/>
      <c r="M42" s="32"/>
      <c r="N42" s="32"/>
      <c r="O42" s="32">
        <v>25</v>
      </c>
      <c r="P42" s="32">
        <f t="shared" si="11"/>
        <v>3832.83</v>
      </c>
      <c r="Q42" s="32">
        <f t="shared" si="12"/>
        <v>41167.17</v>
      </c>
    </row>
    <row r="43" spans="1:17" ht="37.5" customHeight="1" thickBot="1" x14ac:dyDescent="0.45">
      <c r="A43" s="26">
        <v>27</v>
      </c>
      <c r="B43" s="27">
        <v>44938</v>
      </c>
      <c r="C43" s="33" t="s">
        <v>23</v>
      </c>
      <c r="D43" s="50" t="s">
        <v>73</v>
      </c>
      <c r="E43" s="50" t="s">
        <v>74</v>
      </c>
      <c r="F43" s="50" t="s">
        <v>26</v>
      </c>
      <c r="G43" s="31">
        <v>45000</v>
      </c>
      <c r="H43" s="32">
        <f t="shared" si="8"/>
        <v>1291.5</v>
      </c>
      <c r="I43" s="31">
        <f t="shared" si="9"/>
        <v>1368</v>
      </c>
      <c r="J43" s="31">
        <f t="shared" si="10"/>
        <v>42340.5</v>
      </c>
      <c r="K43" s="35">
        <v>1148.33</v>
      </c>
      <c r="L43" s="35"/>
      <c r="M43" s="32"/>
      <c r="N43" s="32"/>
      <c r="O43" s="32">
        <v>25</v>
      </c>
      <c r="P43" s="32">
        <f t="shared" si="11"/>
        <v>3832.83</v>
      </c>
      <c r="Q43" s="32">
        <f t="shared" si="12"/>
        <v>41167.17</v>
      </c>
    </row>
    <row r="44" spans="1:17" ht="49.15" customHeight="1" thickBot="1" x14ac:dyDescent="0.45">
      <c r="A44" s="51"/>
      <c r="B44" s="75" t="s">
        <v>39</v>
      </c>
      <c r="C44" s="76" t="s">
        <v>75</v>
      </c>
      <c r="D44" s="76"/>
      <c r="E44" s="77"/>
      <c r="F44" s="52"/>
      <c r="G44" s="53">
        <f t="shared" ref="G44:Q44" si="13">SUM(G24:G43)</f>
        <v>705000</v>
      </c>
      <c r="H44" s="53">
        <f t="shared" si="13"/>
        <v>20233.5</v>
      </c>
      <c r="I44" s="53">
        <f t="shared" si="13"/>
        <v>21432</v>
      </c>
      <c r="J44" s="53">
        <f t="shared" si="13"/>
        <v>663334.5</v>
      </c>
      <c r="K44" s="53">
        <f t="shared" si="13"/>
        <v>9933.9699999999993</v>
      </c>
      <c r="L44" s="53">
        <f t="shared" si="13"/>
        <v>0</v>
      </c>
      <c r="M44" s="53">
        <f t="shared" si="13"/>
        <v>0</v>
      </c>
      <c r="N44" s="53">
        <f t="shared" si="13"/>
        <v>0</v>
      </c>
      <c r="O44" s="53">
        <f t="shared" si="13"/>
        <v>500</v>
      </c>
      <c r="P44" s="53">
        <f t="shared" si="13"/>
        <v>52099.47</v>
      </c>
      <c r="Q44" s="53">
        <f t="shared" si="13"/>
        <v>652900.53</v>
      </c>
    </row>
    <row r="45" spans="1:17" ht="37.5" customHeight="1" x14ac:dyDescent="0.25">
      <c r="A45" s="78"/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78"/>
    </row>
    <row r="46" spans="1:17" ht="37.5" customHeight="1" thickBot="1" x14ac:dyDescent="0.3">
      <c r="A46" s="79"/>
      <c r="B46" s="82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79"/>
    </row>
    <row r="47" spans="1:17" ht="49.9" customHeight="1" thickBot="1" x14ac:dyDescent="0.45">
      <c r="A47" s="51"/>
      <c r="B47" s="75" t="s">
        <v>76</v>
      </c>
      <c r="C47" s="76"/>
      <c r="D47" s="76"/>
      <c r="E47" s="77"/>
      <c r="F47" s="54"/>
      <c r="G47" s="53">
        <f t="shared" ref="G47:Q47" si="14">G44+G21</f>
        <v>1900000</v>
      </c>
      <c r="H47" s="53">
        <f t="shared" si="14"/>
        <v>51288.334999999999</v>
      </c>
      <c r="I47" s="53">
        <f t="shared" si="14"/>
        <v>48246.329119999995</v>
      </c>
      <c r="J47" s="53">
        <f t="shared" si="14"/>
        <v>1800465.3358800001</v>
      </c>
      <c r="K47" s="53">
        <f t="shared" si="14"/>
        <v>213759.02</v>
      </c>
      <c r="L47" s="53">
        <f t="shared" si="14"/>
        <v>0</v>
      </c>
      <c r="M47" s="53">
        <f t="shared" si="14"/>
        <v>3430.92</v>
      </c>
      <c r="N47" s="53">
        <f t="shared" si="14"/>
        <v>19877.740000000002</v>
      </c>
      <c r="O47" s="53">
        <f t="shared" si="14"/>
        <v>675</v>
      </c>
      <c r="P47" s="53">
        <f t="shared" si="14"/>
        <v>337277.34412000002</v>
      </c>
      <c r="Q47" s="53">
        <f t="shared" si="14"/>
        <v>1562722.65588</v>
      </c>
    </row>
    <row r="48" spans="1:17" ht="37.5" customHeight="1" x14ac:dyDescent="0.35">
      <c r="C48" s="3"/>
      <c r="D48" s="55"/>
      <c r="E48" s="3"/>
      <c r="F48" s="3"/>
      <c r="G48" s="3"/>
      <c r="H48" s="3"/>
      <c r="I48" s="3"/>
      <c r="J48" s="3"/>
      <c r="K48" s="3"/>
      <c r="L48" s="3"/>
      <c r="M48" s="3"/>
      <c r="N48" s="3"/>
      <c r="O48" s="56"/>
      <c r="P48" s="3"/>
      <c r="Q48" s="57">
        <v>1562722.78</v>
      </c>
    </row>
    <row r="49" spans="3:17" ht="37.5" customHeight="1" x14ac:dyDescent="0.35">
      <c r="C49" s="3"/>
      <c r="D49" s="10"/>
      <c r="E49" s="10"/>
      <c r="F49" s="10"/>
      <c r="G49" s="9"/>
      <c r="H49" s="9"/>
      <c r="I49" s="9"/>
      <c r="J49" s="9"/>
      <c r="K49" s="9"/>
      <c r="L49" s="9"/>
      <c r="M49" s="9"/>
      <c r="N49" s="9"/>
      <c r="O49" s="9"/>
      <c r="P49" s="9"/>
      <c r="Q49" s="9">
        <f>Q48-Q47</f>
        <v>0.1241200000513345</v>
      </c>
    </row>
    <row r="50" spans="3:17" ht="37.5" customHeight="1" x14ac:dyDescent="0.45">
      <c r="C50" s="3"/>
      <c r="D50" s="3"/>
      <c r="E50" s="3"/>
      <c r="F50" s="3"/>
      <c r="G50" s="8"/>
      <c r="H50" s="9"/>
      <c r="I50" s="3"/>
      <c r="J50" s="3"/>
      <c r="K50" s="58"/>
      <c r="L50" s="58"/>
      <c r="M50" s="58"/>
      <c r="N50" s="58"/>
      <c r="O50" s="59"/>
      <c r="P50" s="3"/>
      <c r="Q50" s="60"/>
    </row>
    <row r="51" spans="3:17" ht="48" customHeight="1" x14ac:dyDescent="0.3">
      <c r="C51" s="3"/>
      <c r="D51" s="3"/>
      <c r="E51" s="61" t="s">
        <v>77</v>
      </c>
      <c r="H51" s="3"/>
      <c r="I51" s="74" t="s">
        <v>78</v>
      </c>
      <c r="J51" s="74"/>
      <c r="K51" s="74"/>
      <c r="L51" s="61"/>
      <c r="M51" s="3"/>
      <c r="N51" s="3"/>
      <c r="O51" s="3"/>
      <c r="P51" s="59"/>
      <c r="Q51" s="3"/>
    </row>
    <row r="52" spans="3:17" ht="50.45" customHeight="1" x14ac:dyDescent="0.3">
      <c r="D52" s="62"/>
      <c r="E52" s="61" t="s">
        <v>79</v>
      </c>
      <c r="H52" s="63"/>
      <c r="I52" s="74" t="s">
        <v>80</v>
      </c>
      <c r="J52" s="74"/>
      <c r="K52" s="74"/>
      <c r="L52" s="61"/>
      <c r="M52" s="64"/>
      <c r="N52" s="65"/>
      <c r="O52" s="3"/>
      <c r="P52" s="3"/>
      <c r="Q52" s="3"/>
    </row>
    <row r="53" spans="3:17" ht="37.5" customHeight="1" x14ac:dyDescent="0.4">
      <c r="C53" s="66"/>
      <c r="D53" s="67"/>
      <c r="E53" s="67"/>
      <c r="F53" s="67"/>
      <c r="G53" s="68"/>
    </row>
    <row r="54" spans="3:17" ht="37.5" customHeight="1" x14ac:dyDescent="0.4">
      <c r="C54" s="66"/>
      <c r="D54" s="67"/>
      <c r="E54" s="69"/>
      <c r="F54" s="69"/>
      <c r="G54" s="70"/>
    </row>
    <row r="55" spans="3:17" ht="37.5" customHeight="1" x14ac:dyDescent="0.4">
      <c r="C55" s="66"/>
      <c r="D55" s="71"/>
      <c r="E55" s="66"/>
      <c r="F55" s="66"/>
      <c r="G55" s="68"/>
    </row>
    <row r="56" spans="3:17" ht="37.5" customHeight="1" x14ac:dyDescent="0.4">
      <c r="C56" s="66"/>
      <c r="D56" s="62"/>
      <c r="E56" s="62"/>
      <c r="F56" s="62"/>
      <c r="G56" s="62"/>
      <c r="H56" s="62"/>
      <c r="I56" s="62"/>
      <c r="J56" s="62"/>
      <c r="K56" s="62"/>
      <c r="L56" s="62"/>
      <c r="M56" s="72"/>
      <c r="N56" s="64"/>
    </row>
    <row r="57" spans="3:17" ht="37.5" customHeight="1" x14ac:dyDescent="0.4">
      <c r="C57" s="66"/>
      <c r="D57" s="67"/>
      <c r="E57" s="67"/>
      <c r="F57" s="67"/>
      <c r="G57" s="73"/>
      <c r="H57" s="62"/>
      <c r="I57" s="62"/>
      <c r="J57" s="62"/>
      <c r="K57" s="62"/>
      <c r="L57" s="62"/>
      <c r="M57" s="72"/>
      <c r="N57" s="64"/>
    </row>
    <row r="58" spans="3:17" ht="37.5" customHeight="1" x14ac:dyDescent="0.4">
      <c r="C58" s="66"/>
      <c r="D58" s="67"/>
      <c r="E58" s="67"/>
      <c r="F58" s="67"/>
      <c r="G58" s="73"/>
      <c r="H58" s="62"/>
      <c r="I58" s="62"/>
      <c r="J58" s="62"/>
      <c r="K58" s="62"/>
      <c r="L58" s="62"/>
      <c r="M58" s="72"/>
      <c r="N58" s="64"/>
    </row>
    <row r="59" spans="3:17" ht="37.5" customHeight="1" x14ac:dyDescent="0.4">
      <c r="C59" s="66"/>
      <c r="D59" s="67"/>
      <c r="E59" s="67"/>
      <c r="F59" s="67"/>
      <c r="G59" s="62"/>
    </row>
  </sheetData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52:K52"/>
    <mergeCell ref="B21:E21"/>
    <mergeCell ref="B44:E44"/>
    <mergeCell ref="A45:A46"/>
    <mergeCell ref="B45:Q46"/>
    <mergeCell ref="B47:E47"/>
    <mergeCell ref="I51:K51"/>
  </mergeCells>
  <pageMargins left="0.25" right="0.25" top="0.75" bottom="0.75" header="0.3" footer="0.3"/>
  <pageSetup paperSize="5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DICIEMBRE 2024</vt:lpstr>
      <vt:lpstr>'NOMINA  FIJOS 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dcterms:created xsi:type="dcterms:W3CDTF">2025-01-13T14:54:07Z</dcterms:created>
  <dcterms:modified xsi:type="dcterms:W3CDTF">2025-01-13T17:57:58Z</dcterms:modified>
</cp:coreProperties>
</file>