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FEBRERO 2025/"/>
    </mc:Choice>
  </mc:AlternateContent>
  <xr:revisionPtr revIDLastSave="4" documentId="13_ncr:1_{979BD6B4-8204-410D-8325-AE352D1ED575}" xr6:coauthVersionLast="47" xr6:coauthVersionMax="47" xr10:uidLastSave="{85314963-C0A8-432E-885E-0F18421B3404}"/>
  <bookViews>
    <workbookView xWindow="-120" yWindow="-120" windowWidth="20730" windowHeight="11040" xr2:uid="{830D0F57-2197-489F-9B02-4636B1B4DF2D}"/>
  </bookViews>
  <sheets>
    <sheet name="NOMINA TEMPORALES FEBRERO 2025" sheetId="1" r:id="rId1"/>
  </sheets>
  <definedNames>
    <definedName name="_xlnm._FilterDatabase" localSheetId="0" hidden="1">'NOMINA TEMPORALES FEBRERO 2025'!$A$10:$S$94</definedName>
    <definedName name="_xlnm.Print_Area" localSheetId="0">'NOMINA TEMPORALES FEBRERO 2025'!$A$1:$S$104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4" i="1" l="1"/>
  <c r="P94" i="1"/>
  <c r="O94" i="1"/>
  <c r="N94" i="1"/>
  <c r="M94" i="1"/>
  <c r="L94" i="1"/>
  <c r="H94" i="1"/>
  <c r="J93" i="1"/>
  <c r="K93" i="1" s="1"/>
  <c r="I93" i="1"/>
  <c r="R93" i="1" s="1"/>
  <c r="S93" i="1" s="1"/>
  <c r="R92" i="1"/>
  <c r="S92" i="1" s="1"/>
  <c r="K92" i="1"/>
  <c r="J92" i="1"/>
  <c r="I92" i="1"/>
  <c r="R91" i="1"/>
  <c r="S91" i="1" s="1"/>
  <c r="J91" i="1"/>
  <c r="I91" i="1"/>
  <c r="K91" i="1" s="1"/>
  <c r="J90" i="1"/>
  <c r="I90" i="1"/>
  <c r="R90" i="1" s="1"/>
  <c r="S90" i="1" s="1"/>
  <c r="J89" i="1"/>
  <c r="K89" i="1" s="1"/>
  <c r="I89" i="1"/>
  <c r="R89" i="1" s="1"/>
  <c r="Q87" i="1"/>
  <c r="P87" i="1"/>
  <c r="O87" i="1"/>
  <c r="N87" i="1"/>
  <c r="L87" i="1"/>
  <c r="I87" i="1"/>
  <c r="H87" i="1"/>
  <c r="J86" i="1"/>
  <c r="J87" i="1" s="1"/>
  <c r="I86" i="1"/>
  <c r="R86" i="1" s="1"/>
  <c r="Q84" i="1"/>
  <c r="P84" i="1"/>
  <c r="O84" i="1"/>
  <c r="N84" i="1"/>
  <c r="M84" i="1"/>
  <c r="L84" i="1"/>
  <c r="H84" i="1"/>
  <c r="R83" i="1"/>
  <c r="S83" i="1" s="1"/>
  <c r="K83" i="1"/>
  <c r="J83" i="1"/>
  <c r="I83" i="1"/>
  <c r="R82" i="1"/>
  <c r="S82" i="1" s="1"/>
  <c r="J82" i="1"/>
  <c r="I82" i="1"/>
  <c r="K82" i="1" s="1"/>
  <c r="J81" i="1"/>
  <c r="I81" i="1"/>
  <c r="R81" i="1" s="1"/>
  <c r="S81" i="1" s="1"/>
  <c r="J80" i="1"/>
  <c r="K80" i="1" s="1"/>
  <c r="I80" i="1"/>
  <c r="R80" i="1" s="1"/>
  <c r="S80" i="1" s="1"/>
  <c r="R79" i="1"/>
  <c r="S79" i="1" s="1"/>
  <c r="K79" i="1"/>
  <c r="J79" i="1"/>
  <c r="I79" i="1"/>
  <c r="R78" i="1"/>
  <c r="S78" i="1" s="1"/>
  <c r="J78" i="1"/>
  <c r="I78" i="1"/>
  <c r="K78" i="1" s="1"/>
  <c r="J77" i="1"/>
  <c r="I77" i="1"/>
  <c r="I84" i="1" s="1"/>
  <c r="J76" i="1"/>
  <c r="J84" i="1" s="1"/>
  <c r="I76" i="1"/>
  <c r="R76" i="1" s="1"/>
  <c r="Q74" i="1"/>
  <c r="P74" i="1"/>
  <c r="O74" i="1"/>
  <c r="N74" i="1"/>
  <c r="M74" i="1"/>
  <c r="L74" i="1"/>
  <c r="H74" i="1"/>
  <c r="R73" i="1"/>
  <c r="S73" i="1" s="1"/>
  <c r="K73" i="1"/>
  <c r="J73" i="1"/>
  <c r="I73" i="1"/>
  <c r="R72" i="1"/>
  <c r="S72" i="1" s="1"/>
  <c r="J72" i="1"/>
  <c r="I72" i="1"/>
  <c r="K72" i="1" s="1"/>
  <c r="J71" i="1"/>
  <c r="I71" i="1"/>
  <c r="I74" i="1" s="1"/>
  <c r="J70" i="1"/>
  <c r="K70" i="1" s="1"/>
  <c r="I70" i="1"/>
  <c r="R70" i="1" s="1"/>
  <c r="S70" i="1" s="1"/>
  <c r="R69" i="1"/>
  <c r="S69" i="1" s="1"/>
  <c r="K69" i="1"/>
  <c r="J69" i="1"/>
  <c r="I69" i="1"/>
  <c r="Q67" i="1"/>
  <c r="P67" i="1"/>
  <c r="O67" i="1"/>
  <c r="N67" i="1"/>
  <c r="M67" i="1"/>
  <c r="L67" i="1"/>
  <c r="J67" i="1"/>
  <c r="H67" i="1"/>
  <c r="R66" i="1"/>
  <c r="S66" i="1" s="1"/>
  <c r="J66" i="1"/>
  <c r="I66" i="1"/>
  <c r="K66" i="1" s="1"/>
  <c r="J65" i="1"/>
  <c r="I65" i="1"/>
  <c r="R65" i="1" s="1"/>
  <c r="S65" i="1" s="1"/>
  <c r="N64" i="1"/>
  <c r="K64" i="1"/>
  <c r="J64" i="1"/>
  <c r="I64" i="1"/>
  <c r="R64" i="1" s="1"/>
  <c r="S64" i="1" s="1"/>
  <c r="R63" i="1"/>
  <c r="J63" i="1"/>
  <c r="I63" i="1"/>
  <c r="K63" i="1" s="1"/>
  <c r="Q61" i="1"/>
  <c r="P61" i="1"/>
  <c r="O61" i="1"/>
  <c r="N61" i="1"/>
  <c r="M61" i="1"/>
  <c r="L61" i="1"/>
  <c r="H61" i="1"/>
  <c r="J60" i="1"/>
  <c r="I60" i="1"/>
  <c r="R60" i="1" s="1"/>
  <c r="S60" i="1" s="1"/>
  <c r="J59" i="1"/>
  <c r="J61" i="1" s="1"/>
  <c r="I59" i="1"/>
  <c r="I61" i="1" s="1"/>
  <c r="R58" i="1"/>
  <c r="S58" i="1" s="1"/>
  <c r="K58" i="1"/>
  <c r="J58" i="1"/>
  <c r="I58" i="1"/>
  <c r="R56" i="1"/>
  <c r="Q56" i="1"/>
  <c r="P56" i="1"/>
  <c r="O56" i="1"/>
  <c r="N56" i="1"/>
  <c r="M56" i="1"/>
  <c r="L56" i="1"/>
  <c r="J56" i="1"/>
  <c r="H56" i="1"/>
  <c r="R55" i="1"/>
  <c r="S55" i="1" s="1"/>
  <c r="S56" i="1" s="1"/>
  <c r="J55" i="1"/>
  <c r="I55" i="1"/>
  <c r="I56" i="1" s="1"/>
  <c r="Q53" i="1"/>
  <c r="P53" i="1"/>
  <c r="O53" i="1"/>
  <c r="N53" i="1"/>
  <c r="M53" i="1"/>
  <c r="L53" i="1"/>
  <c r="H53" i="1"/>
  <c r="J52" i="1"/>
  <c r="I52" i="1"/>
  <c r="R52" i="1" s="1"/>
  <c r="S52" i="1" s="1"/>
  <c r="J51" i="1"/>
  <c r="J53" i="1" s="1"/>
  <c r="I51" i="1"/>
  <c r="I53" i="1" s="1"/>
  <c r="Q49" i="1"/>
  <c r="P49" i="1"/>
  <c r="N49" i="1"/>
  <c r="M49" i="1"/>
  <c r="L49" i="1"/>
  <c r="H49" i="1"/>
  <c r="R48" i="1"/>
  <c r="S48" i="1" s="1"/>
  <c r="K48" i="1"/>
  <c r="J48" i="1"/>
  <c r="I48" i="1"/>
  <c r="R47" i="1"/>
  <c r="S47" i="1" s="1"/>
  <c r="J47" i="1"/>
  <c r="I47" i="1"/>
  <c r="K47" i="1" s="1"/>
  <c r="J46" i="1"/>
  <c r="I46" i="1"/>
  <c r="R46" i="1" s="1"/>
  <c r="S46" i="1" s="1"/>
  <c r="J45" i="1"/>
  <c r="K45" i="1" s="1"/>
  <c r="I45" i="1"/>
  <c r="R45" i="1" s="1"/>
  <c r="S45" i="1" s="1"/>
  <c r="O44" i="1"/>
  <c r="O49" i="1" s="1"/>
  <c r="J44" i="1"/>
  <c r="I44" i="1"/>
  <c r="K44" i="1" s="1"/>
  <c r="J43" i="1"/>
  <c r="I43" i="1"/>
  <c r="I49" i="1" s="1"/>
  <c r="J42" i="1"/>
  <c r="K42" i="1" s="1"/>
  <c r="I42" i="1"/>
  <c r="R42" i="1" s="1"/>
  <c r="S42" i="1" s="1"/>
  <c r="R41" i="1"/>
  <c r="S41" i="1" s="1"/>
  <c r="K41" i="1"/>
  <c r="J41" i="1"/>
  <c r="I41" i="1"/>
  <c r="R40" i="1"/>
  <c r="S40" i="1" s="1"/>
  <c r="J40" i="1"/>
  <c r="I40" i="1"/>
  <c r="K40" i="1" s="1"/>
  <c r="J39" i="1"/>
  <c r="J49" i="1" s="1"/>
  <c r="I39" i="1"/>
  <c r="R39" i="1" s="1"/>
  <c r="Q37" i="1"/>
  <c r="P37" i="1"/>
  <c r="O37" i="1"/>
  <c r="N37" i="1"/>
  <c r="M37" i="1"/>
  <c r="L37" i="1"/>
  <c r="H37" i="1"/>
  <c r="J36" i="1"/>
  <c r="K36" i="1" s="1"/>
  <c r="I36" i="1"/>
  <c r="R36" i="1" s="1"/>
  <c r="S36" i="1" s="1"/>
  <c r="R35" i="1"/>
  <c r="S35" i="1" s="1"/>
  <c r="K35" i="1"/>
  <c r="J35" i="1"/>
  <c r="I35" i="1"/>
  <c r="J34" i="1"/>
  <c r="I34" i="1"/>
  <c r="R34" i="1" s="1"/>
  <c r="S34" i="1" s="1"/>
  <c r="J33" i="1"/>
  <c r="I33" i="1"/>
  <c r="R33" i="1" s="1"/>
  <c r="S33" i="1" s="1"/>
  <c r="J32" i="1"/>
  <c r="K32" i="1" s="1"/>
  <c r="I32" i="1"/>
  <c r="R32" i="1" s="1"/>
  <c r="R31" i="1"/>
  <c r="S31" i="1" s="1"/>
  <c r="K31" i="1"/>
  <c r="J31" i="1"/>
  <c r="I31" i="1"/>
  <c r="Q29" i="1"/>
  <c r="P29" i="1"/>
  <c r="N29" i="1"/>
  <c r="M29" i="1"/>
  <c r="L29" i="1"/>
  <c r="H29" i="1"/>
  <c r="O28" i="1"/>
  <c r="J28" i="1"/>
  <c r="I28" i="1"/>
  <c r="R28" i="1" s="1"/>
  <c r="S28" i="1" s="1"/>
  <c r="O27" i="1"/>
  <c r="K27" i="1"/>
  <c r="J27" i="1"/>
  <c r="I27" i="1"/>
  <c r="R27" i="1" s="1"/>
  <c r="S27" i="1" s="1"/>
  <c r="R26" i="1"/>
  <c r="S26" i="1" s="1"/>
  <c r="J26" i="1"/>
  <c r="I26" i="1"/>
  <c r="K26" i="1" s="1"/>
  <c r="O25" i="1"/>
  <c r="J25" i="1"/>
  <c r="J29" i="1" s="1"/>
  <c r="I25" i="1"/>
  <c r="R25" i="1" s="1"/>
  <c r="S25" i="1" s="1"/>
  <c r="O24" i="1"/>
  <c r="O29" i="1" s="1"/>
  <c r="J24" i="1"/>
  <c r="I24" i="1"/>
  <c r="I29" i="1" s="1"/>
  <c r="Q22" i="1"/>
  <c r="P22" i="1"/>
  <c r="O22" i="1"/>
  <c r="N22" i="1"/>
  <c r="M22" i="1"/>
  <c r="L22" i="1"/>
  <c r="H22" i="1"/>
  <c r="J21" i="1"/>
  <c r="I21" i="1"/>
  <c r="R21" i="1" s="1"/>
  <c r="S21" i="1" s="1"/>
  <c r="O20" i="1"/>
  <c r="K20" i="1"/>
  <c r="J20" i="1"/>
  <c r="R20" i="1" s="1"/>
  <c r="S20" i="1" s="1"/>
  <c r="I20" i="1"/>
  <c r="R19" i="1"/>
  <c r="R22" i="1" s="1"/>
  <c r="O19" i="1"/>
  <c r="J19" i="1"/>
  <c r="J22" i="1" s="1"/>
  <c r="I19" i="1"/>
  <c r="I22" i="1" s="1"/>
  <c r="Q17" i="1"/>
  <c r="Q97" i="1" s="1"/>
  <c r="P17" i="1"/>
  <c r="P97" i="1" s="1"/>
  <c r="N17" i="1"/>
  <c r="N97" i="1" s="1"/>
  <c r="M17" i="1"/>
  <c r="M97" i="1" s="1"/>
  <c r="H17" i="1"/>
  <c r="H97" i="1" s="1"/>
  <c r="O16" i="1"/>
  <c r="R16" i="1" s="1"/>
  <c r="S16" i="1" s="1"/>
  <c r="K16" i="1"/>
  <c r="J16" i="1"/>
  <c r="I16" i="1"/>
  <c r="R15" i="1"/>
  <c r="S15" i="1" s="1"/>
  <c r="J15" i="1"/>
  <c r="I15" i="1"/>
  <c r="K15" i="1" s="1"/>
  <c r="J14" i="1"/>
  <c r="I14" i="1"/>
  <c r="R14" i="1" s="1"/>
  <c r="S14" i="1" s="1"/>
  <c r="O13" i="1"/>
  <c r="O17" i="1" s="1"/>
  <c r="O97" i="1" s="1"/>
  <c r="L13" i="1"/>
  <c r="L17" i="1" s="1"/>
  <c r="L97" i="1" s="1"/>
  <c r="J13" i="1"/>
  <c r="I13" i="1"/>
  <c r="R13" i="1" s="1"/>
  <c r="S13" i="1" s="1"/>
  <c r="J12" i="1"/>
  <c r="J17" i="1" s="1"/>
  <c r="I12" i="1"/>
  <c r="R12" i="1" s="1"/>
  <c r="R87" i="1" l="1"/>
  <c r="S86" i="1"/>
  <c r="S87" i="1" s="1"/>
  <c r="K67" i="1"/>
  <c r="S89" i="1"/>
  <c r="S94" i="1" s="1"/>
  <c r="R94" i="1"/>
  <c r="S39" i="1"/>
  <c r="S49" i="1" s="1"/>
  <c r="S12" i="1"/>
  <c r="S17" i="1" s="1"/>
  <c r="R17" i="1"/>
  <c r="J97" i="1"/>
  <c r="R67" i="1"/>
  <c r="S76" i="1"/>
  <c r="S84" i="1" s="1"/>
  <c r="R84" i="1"/>
  <c r="S32" i="1"/>
  <c r="S37" i="1" s="1"/>
  <c r="R37" i="1"/>
  <c r="R74" i="1"/>
  <c r="I94" i="1"/>
  <c r="K14" i="1"/>
  <c r="K21" i="1"/>
  <c r="K28" i="1"/>
  <c r="J37" i="1"/>
  <c r="K43" i="1"/>
  <c r="K46" i="1"/>
  <c r="K52" i="1"/>
  <c r="R59" i="1"/>
  <c r="K65" i="1"/>
  <c r="K71" i="1"/>
  <c r="K74" i="1" s="1"/>
  <c r="K77" i="1"/>
  <c r="J94" i="1"/>
  <c r="I17" i="1"/>
  <c r="S19" i="1"/>
  <c r="S22" i="1" s="1"/>
  <c r="K25" i="1"/>
  <c r="I37" i="1"/>
  <c r="R44" i="1"/>
  <c r="S44" i="1" s="1"/>
  <c r="K59" i="1"/>
  <c r="K61" i="1" s="1"/>
  <c r="S63" i="1"/>
  <c r="S67" i="1" s="1"/>
  <c r="J74" i="1"/>
  <c r="K86" i="1"/>
  <c r="K87" i="1" s="1"/>
  <c r="K13" i="1"/>
  <c r="K24" i="1"/>
  <c r="K34" i="1"/>
  <c r="R43" i="1"/>
  <c r="S43" i="1" s="1"/>
  <c r="K55" i="1"/>
  <c r="K56" i="1" s="1"/>
  <c r="I67" i="1"/>
  <c r="R71" i="1"/>
  <c r="S71" i="1" s="1"/>
  <c r="S74" i="1" s="1"/>
  <c r="R77" i="1"/>
  <c r="S77" i="1" s="1"/>
  <c r="R24" i="1"/>
  <c r="K51" i="1"/>
  <c r="K53" i="1" s="1"/>
  <c r="K12" i="1"/>
  <c r="K17" i="1" s="1"/>
  <c r="K19" i="1"/>
  <c r="K33" i="1"/>
  <c r="K37" i="1" s="1"/>
  <c r="K39" i="1"/>
  <c r="K49" i="1" s="1"/>
  <c r="R51" i="1"/>
  <c r="K60" i="1"/>
  <c r="K81" i="1"/>
  <c r="K90" i="1"/>
  <c r="K94" i="1" s="1"/>
  <c r="K76" i="1"/>
  <c r="K22" i="1" l="1"/>
  <c r="K84" i="1"/>
  <c r="R61" i="1"/>
  <c r="S59" i="1"/>
  <c r="S61" i="1" s="1"/>
  <c r="K29" i="1"/>
  <c r="K97" i="1" s="1"/>
  <c r="R97" i="1"/>
  <c r="S24" i="1"/>
  <c r="S29" i="1" s="1"/>
  <c r="S97" i="1" s="1"/>
  <c r="R29" i="1"/>
  <c r="I97" i="1"/>
  <c r="R53" i="1"/>
  <c r="S51" i="1"/>
  <c r="S53" i="1" s="1"/>
  <c r="R49" i="1"/>
</calcChain>
</file>

<file path=xl/sharedStrings.xml><?xml version="1.0" encoding="utf-8"?>
<sst xmlns="http://schemas.openxmlformats.org/spreadsheetml/2006/main" count="300" uniqueCount="173">
  <si>
    <t>DIRECCIÓN GENERAL DE ALIANZAS PÚBLICO PRIVADAS</t>
  </si>
  <si>
    <t>NOMINA DE EMPLEADOS TEMPORALES</t>
  </si>
  <si>
    <t>CORRESPONDIENTE AL MES FEBRERO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</si>
  <si>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</si>
  <si>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</si>
  <si>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</si>
  <si>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</si>
  <si>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</si>
  <si>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</si>
  <si>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</si>
  <si>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</si>
  <si>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</si>
  <si>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</si>
  <si>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</si>
  <si>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</si>
  <si>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</si>
  <si>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</si>
  <si>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</si>
  <si>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</si>
  <si>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</si>
  <si>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</si>
  <si>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</si>
  <si>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</si>
  <si>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</si>
  <si>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</si>
  <si>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</si>
  <si>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</si>
  <si>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</si>
  <si>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</si>
  <si>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</si>
  <si>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</si>
  <si>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</si>
  <si>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</si>
  <si>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</si>
  <si>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</si>
  <si>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</si>
  <si>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</si>
  <si>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</si>
  <si>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</si>
  <si>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</si>
  <si>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</si>
  <si>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</si>
  <si>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</si>
  <si>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</si>
  <si>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</si>
  <si>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</si>
  <si>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</si>
  <si>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</si>
  <si>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</si>
  <si>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</si>
  <si>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</si>
  <si>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</si>
  <si>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</si>
  <si>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>CARLOS ARTURO GUISARRE MINYETTY</t>
  </si>
  <si>
    <t>DIRECTOR DE COMUNICACIONES</t>
  </si>
  <si>
    <t xml:space="preserve">PATRIA IVELISSE REYES RODRIGUEZ </t>
  </si>
  <si>
    <t xml:space="preserve">ENCARGADA DE LA DIVISIÓN DE PRENSA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</si>
  <si>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</si>
  <si>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</si>
  <si>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</si>
  <si>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</si>
  <si>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</si>
  <si>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</si>
  <si>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</si>
  <si>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</si>
  <si>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</si>
  <si>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</si>
  <si>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</si>
  <si>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</si>
  <si>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</si>
  <si>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</si>
  <si>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</si>
  <si>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</si>
  <si>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>YIRA VANESSA MONTAS MARTINEZ</t>
  </si>
  <si>
    <t xml:space="preserve">TÉCNICO ADMINISTRATIVA </t>
  </si>
  <si>
    <t>WILLIAM JOSEPH  REID BERMUDEZ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</si>
  <si>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</si>
  <si>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</si>
  <si>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</si>
  <si>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</si>
  <si>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</si>
  <si>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</si>
  <si>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</si>
  <si>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</si>
  <si>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16/01/2025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</si>
  <si>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</si>
  <si>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</si>
  <si>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</si>
  <si>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</si>
  <si>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</si>
  <si>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</si>
  <si>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</si>
  <si>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</si>
  <si>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</si>
  <si>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</si>
  <si>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</si>
  <si>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</si>
  <si>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 xml:space="preserve">EVENTUAL 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</si>
  <si>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</si>
  <si>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</si>
  <si>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</si>
  <si>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</si>
  <si>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</si>
  <si>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</si>
  <si>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</si>
  <si>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</si>
  <si>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</si>
  <si>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</si>
  <si>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</si>
  <si>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</si>
  <si>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 xml:space="preserve">RUTH ESTHER ESTRELLA LEÓN </t>
  </si>
  <si>
    <t>JORGE EMILIO CUEVAS SANTOS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</si>
  <si>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</si>
  <si>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</si>
  <si>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</si>
  <si>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</si>
  <si>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</si>
  <si>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</si>
  <si>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</si>
  <si>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</si>
  <si>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</si>
  <si>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</si>
  <si>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</si>
  <si>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</si>
  <si>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</si>
  <si>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</si>
  <si>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</si>
  <si>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</si>
  <si>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</si>
  <si>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</si>
  <si>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</si>
  <si>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</si>
  <si>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</si>
  <si>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</si>
  <si>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</si>
  <si>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</si>
  <si>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17/1/2025</t>
  </si>
  <si>
    <t xml:space="preserve">ELBA PATRICIA MÉNDEZ ROSARIO </t>
  </si>
  <si>
    <t xml:space="preserve">DIRECTORA DE LA DIRECCIÓN TECNICA INTERINA </t>
  </si>
  <si>
    <t xml:space="preserve">OSCAR REYNALDO MOLINA LAGARES </t>
  </si>
  <si>
    <t xml:space="preserve">SUPERVISOR DE OBRA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</si>
  <si>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</si>
  <si>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</si>
  <si>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</si>
  <si>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</si>
  <si>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</si>
  <si>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</si>
  <si>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</si>
  <si>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</si>
  <si>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</si>
  <si>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</si>
  <si>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</si>
  <si>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</si>
  <si>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</si>
  <si>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</si>
  <si>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</si>
  <si>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</si>
  <si>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</si>
  <si>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</si>
  <si>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</si>
  <si>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</si>
  <si>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</si>
  <si>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 xml:space="preserve">YESICA SUAREZ </t>
  </si>
  <si>
    <t xml:space="preserve">ANALISTA II DEL  DEPARTAMENTO DE ESTRUCTURACIÓN DE PROCESOS COMPETIVOS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</si>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</sst>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16"/>
      <color indexed="8"/>
      <name val="Century Gothic"/>
      <family val="2"/>
    </font>
    <font>
      <sz val="20"/>
      <color indexed="8"/>
      <name val="Century Gothic"/>
      <family val="2"/>
    </font>
    <font>
      <b/>
      <sz val="14"/>
      <color indexed="8"/>
      <name val="Century Gothic"/>
      <family val="2"/>
    </font>
    <font>
      <sz val="12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34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2" fontId="4" fillId="0" borderId="0" xfId="3" applyNumberFormat="1" applyFont="1" applyAlignment="1">
      <alignment horizontal="center"/>
    </xf>
    <xf numFmtId="44" fontId="9" fillId="0" borderId="0" xfId="3" applyNumberFormat="1" applyFont="1"/>
    <xf numFmtId="44" fontId="7" fillId="0" borderId="0" xfId="3" applyNumberFormat="1" applyFont="1"/>
    <xf numFmtId="0" fontId="10" fillId="0" borderId="0" xfId="3" applyFont="1"/>
    <xf numFmtId="165" fontId="10" fillId="0" borderId="0" xfId="3" applyNumberFormat="1" applyFont="1"/>
    <xf numFmtId="0" fontId="12" fillId="0" borderId="0" xfId="3" applyFont="1"/>
    <xf numFmtId="0" fontId="13" fillId="0" borderId="0" xfId="3" applyFont="1"/>
    <xf numFmtId="0" fontId="13" fillId="2" borderId="2" xfId="3" applyFont="1" applyFill="1" applyBorder="1" applyAlignment="1">
      <alignment horizontal="center"/>
    </xf>
    <xf numFmtId="0" fontId="13" fillId="2" borderId="1" xfId="3" applyFont="1" applyFill="1" applyBorder="1" applyAlignment="1">
      <alignment horizont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left"/>
    </xf>
    <xf numFmtId="166" fontId="14" fillId="0" borderId="2" xfId="3" applyNumberFormat="1" applyFont="1" applyBorder="1"/>
    <xf numFmtId="166" fontId="14" fillId="0" borderId="4" xfId="3" applyNumberFormat="1" applyFont="1" applyBorder="1"/>
    <xf numFmtId="166" fontId="14" fillId="0" borderId="3" xfId="3" applyNumberFormat="1" applyFont="1" applyBorder="1"/>
    <xf numFmtId="0" fontId="17" fillId="0" borderId="1" xfId="3" applyFont="1" applyBorder="1" applyAlignment="1">
      <alignment horizontal="left"/>
    </xf>
    <xf numFmtId="165" fontId="17" fillId="0" borderId="1" xfId="3" applyNumberFormat="1" applyFont="1" applyBorder="1" applyAlignment="1">
      <alignment horizontal="center"/>
    </xf>
    <xf numFmtId="165" fontId="17" fillId="0" borderId="1" xfId="1" applyNumberFormat="1" applyFont="1" applyBorder="1" applyAlignment="1">
      <alignment horizontal="center"/>
    </xf>
    <xf numFmtId="166" fontId="17" fillId="0" borderId="1" xfId="3" applyNumberFormat="1" applyFont="1" applyBorder="1" applyAlignment="1">
      <alignment horizontal="center"/>
    </xf>
    <xf numFmtId="0" fontId="17" fillId="0" borderId="1" xfId="3" applyFont="1" applyBorder="1" applyAlignment="1">
      <alignment horizontal="center"/>
    </xf>
    <xf numFmtId="165" fontId="17" fillId="0" borderId="1" xfId="1" applyNumberFormat="1" applyFont="1" applyFill="1" applyBorder="1" applyAlignment="1">
      <alignment horizontal="center"/>
    </xf>
    <xf numFmtId="0" fontId="17" fillId="0" borderId="1" xfId="3" applyFont="1" applyBorder="1" applyAlignment="1">
      <alignment horizontal="left" wrapText="1"/>
    </xf>
    <xf numFmtId="165" fontId="17" fillId="0" borderId="2" xfId="3" applyNumberFormat="1" applyFont="1" applyBorder="1" applyAlignment="1">
      <alignment horizontal="center"/>
    </xf>
    <xf numFmtId="166" fontId="17" fillId="0" borderId="2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165" fontId="14" fillId="2" borderId="1" xfId="3" applyNumberFormat="1" applyFont="1" applyFill="1" applyBorder="1" applyAlignment="1">
      <alignment horizontal="center"/>
    </xf>
    <xf numFmtId="43" fontId="18" fillId="0" borderId="0" xfId="1" applyFont="1"/>
    <xf numFmtId="166" fontId="17" fillId="0" borderId="3" xfId="3" applyNumberFormat="1" applyFont="1" applyBorder="1" applyAlignment="1">
      <alignment horizontal="left"/>
    </xf>
    <xf numFmtId="165" fontId="17" fillId="0" borderId="2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165" fontId="14" fillId="0" borderId="2" xfId="3" applyNumberFormat="1" applyFont="1" applyBorder="1" applyAlignment="1">
      <alignment horizontal="center"/>
    </xf>
    <xf numFmtId="166" fontId="17" fillId="0" borderId="1" xfId="3" applyNumberFormat="1" applyFont="1" applyBorder="1" applyAlignment="1">
      <alignment horizontal="left"/>
    </xf>
    <xf numFmtId="44" fontId="14" fillId="2" borderId="1" xfId="3" applyNumberFormat="1" applyFont="1" applyFill="1" applyBorder="1" applyAlignment="1">
      <alignment horizontal="center"/>
    </xf>
    <xf numFmtId="166" fontId="17" fillId="0" borderId="4" xfId="3" applyNumberFormat="1" applyFont="1" applyBorder="1" applyAlignment="1">
      <alignment horizontal="left"/>
    </xf>
    <xf numFmtId="166" fontId="17" fillId="0" borderId="2" xfId="3" applyNumberFormat="1" applyFont="1" applyBorder="1" applyAlignment="1">
      <alignment wrapText="1"/>
    </xf>
    <xf numFmtId="166" fontId="17" fillId="0" borderId="1" xfId="3" applyNumberFormat="1" applyFont="1" applyBorder="1" applyAlignment="1">
      <alignment horizontal="center" wrapText="1"/>
    </xf>
    <xf numFmtId="165" fontId="17" fillId="0" borderId="0" xfId="3" applyNumberFormat="1" applyFont="1" applyAlignment="1">
      <alignment horizontal="center"/>
    </xf>
    <xf numFmtId="0" fontId="2" fillId="0" borderId="1" xfId="2" applyFont="1" applyBorder="1"/>
    <xf numFmtId="0" fontId="19" fillId="0" borderId="3" xfId="3" applyFont="1" applyBorder="1" applyAlignment="1">
      <alignment horizontal="left"/>
    </xf>
    <xf numFmtId="166" fontId="17" fillId="0" borderId="3" xfId="3" applyNumberFormat="1" applyFont="1" applyBorder="1" applyAlignment="1">
      <alignment horizontal="center"/>
    </xf>
    <xf numFmtId="166" fontId="17" fillId="0" borderId="2" xfId="3" applyNumberFormat="1" applyFont="1" applyBorder="1" applyAlignment="1">
      <alignment horizontal="left"/>
    </xf>
    <xf numFmtId="166" fontId="17" fillId="0" borderId="4" xfId="3" applyNumberFormat="1" applyFont="1" applyBorder="1" applyAlignment="1">
      <alignment horizontal="center"/>
    </xf>
    <xf numFmtId="0" fontId="17" fillId="0" borderId="3" xfId="3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4" xfId="3" applyFont="1" applyBorder="1" applyAlignment="1">
      <alignment horizontal="left"/>
    </xf>
    <xf numFmtId="0" fontId="16" fillId="0" borderId="7" xfId="3" applyFont="1" applyBorder="1" applyAlignment="1">
      <alignment horizontal="left"/>
    </xf>
    <xf numFmtId="0" fontId="17" fillId="0" borderId="8" xfId="3" applyFont="1" applyBorder="1" applyAlignment="1">
      <alignment horizontal="left"/>
    </xf>
    <xf numFmtId="165" fontId="17" fillId="0" borderId="5" xfId="3" applyNumberFormat="1" applyFont="1" applyBorder="1" applyAlignment="1">
      <alignment horizontal="center"/>
    </xf>
    <xf numFmtId="165" fontId="17" fillId="0" borderId="9" xfId="3" applyNumberFormat="1" applyFont="1" applyBorder="1" applyAlignment="1">
      <alignment horizontal="center"/>
    </xf>
    <xf numFmtId="0" fontId="16" fillId="0" borderId="7" xfId="3" applyFont="1" applyBorder="1"/>
    <xf numFmtId="0" fontId="16" fillId="0" borderId="1" xfId="3" applyFont="1" applyBorder="1"/>
    <xf numFmtId="0" fontId="16" fillId="0" borderId="8" xfId="3" applyFont="1" applyBorder="1"/>
    <xf numFmtId="0" fontId="16" fillId="0" borderId="0" xfId="3" applyFont="1"/>
    <xf numFmtId="165" fontId="17" fillId="0" borderId="4" xfId="3" applyNumberFormat="1" applyFont="1" applyBorder="1" applyAlignment="1">
      <alignment horizontal="center"/>
    </xf>
    <xf numFmtId="165" fontId="17" fillId="0" borderId="3" xfId="3" applyNumberFormat="1" applyFont="1" applyBorder="1" applyAlignment="1">
      <alignment horizontal="center"/>
    </xf>
    <xf numFmtId="0" fontId="17" fillId="0" borderId="8" xfId="3" applyFont="1" applyBorder="1" applyAlignment="1">
      <alignment horizontal="center"/>
    </xf>
    <xf numFmtId="0" fontId="16" fillId="0" borderId="4" xfId="3" applyFont="1" applyBorder="1"/>
    <xf numFmtId="166" fontId="14" fillId="0" borderId="1" xfId="3" applyNumberFormat="1" applyFont="1" applyBorder="1" applyAlignment="1">
      <alignment horizontal="center"/>
    </xf>
    <xf numFmtId="166" fontId="17" fillId="0" borderId="1" xfId="3" applyNumberFormat="1" applyFont="1" applyBorder="1" applyAlignment="1">
      <alignment horizontal="left" wrapText="1"/>
    </xf>
    <xf numFmtId="166" fontId="17" fillId="0" borderId="4" xfId="3" applyNumberFormat="1" applyFont="1" applyBorder="1" applyAlignment="1">
      <alignment horizontal="left" wrapText="1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2" borderId="5" xfId="3" applyNumberFormat="1" applyFont="1" applyFill="1" applyBorder="1" applyAlignment="1">
      <alignment horizontal="center"/>
    </xf>
    <xf numFmtId="165" fontId="14" fillId="2" borderId="11" xfId="3" applyNumberFormat="1" applyFont="1" applyFill="1" applyBorder="1" applyAlignment="1">
      <alignment horizontal="center"/>
    </xf>
    <xf numFmtId="0" fontId="17" fillId="0" borderId="2" xfId="3" applyFont="1" applyBorder="1" applyAlignment="1">
      <alignment horizontal="left"/>
    </xf>
    <xf numFmtId="0" fontId="2" fillId="0" borderId="12" xfId="2" applyFont="1" applyBorder="1"/>
    <xf numFmtId="0" fontId="2" fillId="0" borderId="13" xfId="2" applyFont="1" applyBorder="1"/>
    <xf numFmtId="0" fontId="2" fillId="0" borderId="14" xfId="2" applyFont="1" applyBorder="1"/>
    <xf numFmtId="0" fontId="17" fillId="0" borderId="3" xfId="3" applyFont="1" applyBorder="1" applyAlignment="1">
      <alignment horizontal="left" wrapText="1"/>
    </xf>
    <xf numFmtId="0" fontId="17" fillId="0" borderId="3" xfId="3" applyFont="1" applyBorder="1" applyAlignment="1">
      <alignment horizontal="center"/>
    </xf>
    <xf numFmtId="165" fontId="17" fillId="0" borderId="2" xfId="1" applyNumberFormat="1" applyFont="1" applyFill="1" applyBorder="1" applyAlignment="1">
      <alignment horizontal="center"/>
    </xf>
    <xf numFmtId="165" fontId="17" fillId="0" borderId="7" xfId="1" applyNumberFormat="1" applyFont="1" applyBorder="1" applyAlignment="1">
      <alignment horizontal="center"/>
    </xf>
    <xf numFmtId="165" fontId="17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3" fillId="0" borderId="0" xfId="4" applyNumberFormat="1" applyFont="1"/>
    <xf numFmtId="43" fontId="20" fillId="0" borderId="0" xfId="1" applyFont="1"/>
    <xf numFmtId="165" fontId="21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2" fillId="0" borderId="0" xfId="1" applyFont="1"/>
    <xf numFmtId="165" fontId="5" fillId="0" borderId="0" xfId="1" applyNumberFormat="1" applyFont="1"/>
    <xf numFmtId="0" fontId="23" fillId="0" borderId="0" xfId="3" applyFont="1" applyAlignment="1">
      <alignment horizontal="center" vertical="center" wrapText="1"/>
    </xf>
    <xf numFmtId="44" fontId="23" fillId="0" borderId="0" xfId="3" applyNumberFormat="1" applyFont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43" fontId="24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4" fillId="0" borderId="0" xfId="3" applyFont="1"/>
    <xf numFmtId="0" fontId="24" fillId="0" borderId="0" xfId="3" applyFont="1" applyAlignment="1">
      <alignment horizontal="center"/>
    </xf>
    <xf numFmtId="43" fontId="24" fillId="0" borderId="0" xfId="1" applyFont="1" applyAlignment="1">
      <alignment horizontal="center"/>
    </xf>
    <xf numFmtId="43" fontId="24" fillId="0" borderId="0" xfId="1" applyFont="1" applyAlignment="1">
      <alignment wrapText="1"/>
    </xf>
    <xf numFmtId="4" fontId="11" fillId="0" borderId="0" xfId="1" applyNumberFormat="1" applyFont="1" applyFill="1" applyBorder="1" applyAlignment="1">
      <alignment horizontal="right" vertical="center"/>
    </xf>
    <xf numFmtId="0" fontId="16" fillId="0" borderId="3" xfId="3" applyFont="1" applyBorder="1"/>
    <xf numFmtId="166" fontId="14" fillId="0" borderId="2" xfId="3" applyNumberFormat="1" applyFont="1" applyBorder="1" applyAlignment="1">
      <alignment horizontal="left"/>
    </xf>
    <xf numFmtId="166" fontId="14" fillId="0" borderId="4" xfId="3" applyNumberFormat="1" applyFont="1" applyBorder="1" applyAlignment="1">
      <alignment horizontal="left"/>
    </xf>
    <xf numFmtId="0" fontId="14" fillId="2" borderId="2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4" fillId="0" borderId="6" xfId="3" applyNumberFormat="1" applyFont="1" applyBorder="1" applyAlignment="1">
      <alignment horizontal="left"/>
    </xf>
    <xf numFmtId="0" fontId="16" fillId="0" borderId="5" xfId="3" applyFont="1" applyBorder="1" applyAlignment="1">
      <alignment horizontal="center"/>
    </xf>
    <xf numFmtId="0" fontId="16" fillId="0" borderId="10" xfId="3" applyFont="1" applyBorder="1" applyAlignment="1">
      <alignment horizontal="center"/>
    </xf>
    <xf numFmtId="166" fontId="17" fillId="0" borderId="11" xfId="3" applyNumberFormat="1" applyFont="1" applyBorder="1" applyAlignment="1">
      <alignment horizontal="center"/>
    </xf>
    <xf numFmtId="166" fontId="17" fillId="0" borderId="6" xfId="3" applyNumberFormat="1" applyFont="1" applyBorder="1" applyAlignment="1">
      <alignment horizontal="center"/>
    </xf>
    <xf numFmtId="166" fontId="17" fillId="0" borderId="15" xfId="3" applyNumberFormat="1" applyFont="1" applyBorder="1" applyAlignment="1">
      <alignment horizontal="center"/>
    </xf>
    <xf numFmtId="166" fontId="17" fillId="0" borderId="7" xfId="3" applyNumberFormat="1" applyFont="1" applyBorder="1" applyAlignment="1">
      <alignment horizontal="center"/>
    </xf>
    <xf numFmtId="166" fontId="17" fillId="0" borderId="8" xfId="3" applyNumberFormat="1" applyFont="1" applyBorder="1" applyAlignment="1">
      <alignment horizontal="center"/>
    </xf>
    <xf numFmtId="166" fontId="17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3FCABE36-C9C7-4A85-9D34-49B103987BA2}"/>
    <cellStyle name="Normal_Hoja1" xfId="3" xr:uid="{36C2448F-C030-4335-B612-EAD6D2A89B23}"/>
    <cellStyle name="Normal_Nomina" xfId="4" xr:uid="{F9DB17DC-A01D-49AC-95BE-179D0FE0D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3FEA0C0-72FE-482A-B6EA-A3ECA553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C42A-F9E1-439F-A18A-63FCF8491491}">
  <sheetPr>
    <pageSetUpPr fitToPage="1"/>
  </sheetPr>
  <dimension ref="A1:BS104"/>
  <sheetViews>
    <sheetView showGridLines="0" tabSelected="1" topLeftCell="A86" zoomScale="29" zoomScaleNormal="29" zoomScaleSheetLayoutView="49" workbookViewId="0">
      <pane xSplit="6" topLeftCell="G1" activePane="topRight" state="frozen"/>
      <selection pane="topRight" activeCell="BB47" sqref="BB47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22" width="13.28515625" style="1" bestFit="1" customWidth="1"/>
    <col min="23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5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10"/>
    </row>
    <row r="6" spans="1:19" ht="37.5" customHeight="1" x14ac:dyDescent="0.45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37.5" customHeight="1" x14ac:dyDescent="0.45">
      <c r="D7" s="9"/>
      <c r="E7" s="9"/>
      <c r="F7" s="9"/>
      <c r="G7" s="9"/>
      <c r="H7" s="13"/>
      <c r="I7" s="9"/>
      <c r="L7" s="9"/>
      <c r="M7" s="9"/>
      <c r="N7" s="9"/>
      <c r="O7" s="14"/>
      <c r="P7" s="14"/>
      <c r="Q7" s="14"/>
      <c r="R7" s="9"/>
      <c r="S7" s="15"/>
    </row>
    <row r="8" spans="1:19" ht="37.5" customHeight="1" thickBot="1" x14ac:dyDescent="0.5">
      <c r="D8" s="4"/>
      <c r="E8" s="4"/>
      <c r="F8" s="4"/>
      <c r="G8" s="4"/>
      <c r="H8" s="13"/>
      <c r="I8" s="16"/>
      <c r="J8" s="4"/>
      <c r="K8" s="4"/>
      <c r="L8" s="17"/>
      <c r="M8" s="17"/>
      <c r="N8" s="17"/>
      <c r="O8" s="18"/>
      <c r="P8" s="14"/>
      <c r="Q8" s="14"/>
      <c r="R8" s="4"/>
      <c r="S8" s="112"/>
    </row>
    <row r="9" spans="1:19" ht="37.5" customHeight="1" thickBot="1" x14ac:dyDescent="0.5">
      <c r="D9" s="19"/>
      <c r="E9" s="20"/>
      <c r="F9" s="20"/>
      <c r="G9" s="20"/>
      <c r="H9" s="21" t="s">
        <v>3</v>
      </c>
      <c r="I9" s="116" t="s">
        <v>4</v>
      </c>
      <c r="J9" s="117"/>
      <c r="K9" s="118" t="s">
        <v>5</v>
      </c>
      <c r="L9" s="118"/>
      <c r="M9" s="118"/>
      <c r="N9" s="118"/>
      <c r="O9" s="118"/>
      <c r="P9" s="119"/>
      <c r="Q9" s="22"/>
      <c r="S9" s="15"/>
    </row>
    <row r="10" spans="1:19" ht="126.6" customHeight="1" thickBot="1" x14ac:dyDescent="0.3">
      <c r="A10" s="23" t="s">
        <v>6</v>
      </c>
      <c r="B10" s="23" t="s">
        <v>7</v>
      </c>
      <c r="C10" s="23" t="s">
        <v>8</v>
      </c>
      <c r="D10" s="23" t="s">
        <v>9</v>
      </c>
      <c r="E10" s="23" t="s">
        <v>10</v>
      </c>
      <c r="F10" s="24" t="s">
        <v>11</v>
      </c>
      <c r="G10" s="24" t="s">
        <v>12</v>
      </c>
      <c r="H10" s="24" t="s">
        <v>13</v>
      </c>
      <c r="I10" s="25" t="s">
        <v>14</v>
      </c>
      <c r="J10" s="24" t="s">
        <v>15</v>
      </c>
      <c r="K10" s="24" t="s">
        <v>16</v>
      </c>
      <c r="L10" s="24" t="s">
        <v>17</v>
      </c>
      <c r="M10" s="26" t="s">
        <v>18</v>
      </c>
      <c r="N10" s="23" t="s">
        <v>19</v>
      </c>
      <c r="O10" s="25" t="s">
        <v>20</v>
      </c>
      <c r="P10" s="27" t="s">
        <v>21</v>
      </c>
      <c r="Q10" s="27" t="s">
        <v>22</v>
      </c>
      <c r="R10" s="24" t="s">
        <v>23</v>
      </c>
      <c r="S10" s="25" t="s">
        <v>24</v>
      </c>
    </row>
    <row r="11" spans="1:19" ht="48.6" customHeight="1" thickBot="1" x14ac:dyDescent="0.45">
      <c r="A11" s="28"/>
      <c r="B11" s="29" t="s">
        <v>25</v>
      </c>
      <c r="C11" s="30"/>
      <c r="D11" s="30"/>
      <c r="E11" s="30"/>
      <c r="F11" s="31"/>
      <c r="G11" s="32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37.15" customHeight="1" thickBot="1" x14ac:dyDescent="0.45">
      <c r="A12" s="28">
        <v>1</v>
      </c>
      <c r="B12" s="35" t="s">
        <v>26</v>
      </c>
      <c r="C12" s="35">
        <v>45659</v>
      </c>
      <c r="D12" s="36" t="s">
        <v>27</v>
      </c>
      <c r="E12" s="32" t="s">
        <v>28</v>
      </c>
      <c r="F12" s="32" t="s">
        <v>29</v>
      </c>
      <c r="G12" s="36" t="s">
        <v>30</v>
      </c>
      <c r="H12" s="33">
        <v>225000</v>
      </c>
      <c r="I12" s="34">
        <f t="shared" ref="I12:I16" si="0">+H12*2.87%</f>
        <v>6457.5</v>
      </c>
      <c r="J12" s="34">
        <f>193525*3.04%</f>
        <v>5883.16</v>
      </c>
      <c r="K12" s="34">
        <f>H12-I12-J12</f>
        <v>212659.34</v>
      </c>
      <c r="L12" s="37">
        <v>41747.699999999997</v>
      </c>
      <c r="M12" s="37"/>
      <c r="N12" s="34"/>
      <c r="O12" s="34">
        <v>25</v>
      </c>
      <c r="P12" s="34"/>
      <c r="Q12" s="34"/>
      <c r="R12" s="34">
        <f>I12+J12+L12+N12+O12+P12</f>
        <v>54113.36</v>
      </c>
      <c r="S12" s="37">
        <f>H12-R12</f>
        <v>170886.64</v>
      </c>
    </row>
    <row r="13" spans="1:19" ht="62.45" customHeight="1" thickBot="1" x14ac:dyDescent="0.45">
      <c r="A13" s="28">
        <v>2</v>
      </c>
      <c r="B13" s="35">
        <v>44199</v>
      </c>
      <c r="C13" s="35">
        <v>45659</v>
      </c>
      <c r="D13" s="36" t="s">
        <v>27</v>
      </c>
      <c r="E13" s="32" t="s">
        <v>31</v>
      </c>
      <c r="F13" s="38" t="s">
        <v>32</v>
      </c>
      <c r="G13" s="36" t="s">
        <v>30</v>
      </c>
      <c r="H13" s="33">
        <v>77000</v>
      </c>
      <c r="I13" s="34">
        <f t="shared" si="0"/>
        <v>2209.9</v>
      </c>
      <c r="J13" s="34">
        <f>H13*3.04%</f>
        <v>2340.8000000000002</v>
      </c>
      <c r="K13" s="34">
        <f>H13-I13-J13</f>
        <v>72449.3</v>
      </c>
      <c r="L13" s="37">
        <f>6695.19-M13</f>
        <v>6695.19</v>
      </c>
      <c r="M13" s="37">
        <v>0</v>
      </c>
      <c r="N13" s="34"/>
      <c r="O13" s="34">
        <f>25</f>
        <v>25</v>
      </c>
      <c r="P13" s="34"/>
      <c r="Q13" s="34"/>
      <c r="R13" s="34">
        <f>I13+J13+L13+N13+O13+P13</f>
        <v>11270.89</v>
      </c>
      <c r="S13" s="37">
        <f t="shared" ref="S13:S16" si="1">H13-R13</f>
        <v>65729.11</v>
      </c>
    </row>
    <row r="14" spans="1:19" ht="67.150000000000006" customHeight="1" thickBot="1" x14ac:dyDescent="0.45">
      <c r="A14" s="28">
        <v>3</v>
      </c>
      <c r="B14" s="35">
        <v>44564</v>
      </c>
      <c r="C14" s="35">
        <v>45659</v>
      </c>
      <c r="D14" s="36" t="s">
        <v>27</v>
      </c>
      <c r="E14" s="32" t="s">
        <v>33</v>
      </c>
      <c r="F14" s="38" t="s">
        <v>34</v>
      </c>
      <c r="G14" s="36" t="s">
        <v>30</v>
      </c>
      <c r="H14" s="33">
        <v>120000</v>
      </c>
      <c r="I14" s="34">
        <f t="shared" si="0"/>
        <v>3444</v>
      </c>
      <c r="J14" s="34">
        <f>H14*3.04%</f>
        <v>3648</v>
      </c>
      <c r="K14" s="34">
        <f t="shared" ref="K14:K16" si="2">H14-I14-J14</f>
        <v>112908</v>
      </c>
      <c r="L14" s="37">
        <v>16809.87</v>
      </c>
      <c r="M14" s="37"/>
      <c r="N14" s="34"/>
      <c r="O14" s="34">
        <v>25</v>
      </c>
      <c r="P14" s="34"/>
      <c r="Q14" s="34">
        <v>0</v>
      </c>
      <c r="R14" s="39">
        <f>I14+J14+N14+O14+P14+L14-Q14</f>
        <v>23926.87</v>
      </c>
      <c r="S14" s="37">
        <f>H14-R14</f>
        <v>96073.13</v>
      </c>
    </row>
    <row r="15" spans="1:19" ht="38.450000000000003" customHeight="1" thickBot="1" x14ac:dyDescent="0.45">
      <c r="A15" s="28">
        <v>4</v>
      </c>
      <c r="B15" s="35" t="s">
        <v>35</v>
      </c>
      <c r="C15" s="35">
        <v>45662</v>
      </c>
      <c r="D15" s="36" t="s">
        <v>27</v>
      </c>
      <c r="E15" s="32" t="s">
        <v>36</v>
      </c>
      <c r="F15" s="38" t="s">
        <v>37</v>
      </c>
      <c r="G15" s="36" t="s">
        <v>30</v>
      </c>
      <c r="H15" s="33">
        <v>80000</v>
      </c>
      <c r="I15" s="34">
        <f t="shared" si="0"/>
        <v>2296</v>
      </c>
      <c r="J15" s="34">
        <f>H15*3.04%</f>
        <v>2432</v>
      </c>
      <c r="K15" s="34">
        <f t="shared" si="2"/>
        <v>75272</v>
      </c>
      <c r="L15" s="37">
        <v>7400.87</v>
      </c>
      <c r="M15" s="37">
        <v>0</v>
      </c>
      <c r="N15" s="34"/>
      <c r="O15" s="34">
        <v>25</v>
      </c>
      <c r="P15" s="34"/>
      <c r="Q15" s="34"/>
      <c r="R15" s="34">
        <f>I15+J15+L15+N15+O15+P15</f>
        <v>12153.869999999999</v>
      </c>
      <c r="S15" s="37">
        <f t="shared" si="1"/>
        <v>67846.13</v>
      </c>
    </row>
    <row r="16" spans="1:19" ht="75.75" customHeight="1" thickBot="1" x14ac:dyDescent="0.45">
      <c r="A16" s="28">
        <v>5</v>
      </c>
      <c r="B16" s="40">
        <v>44929</v>
      </c>
      <c r="C16" s="35">
        <v>45659</v>
      </c>
      <c r="D16" s="36" t="s">
        <v>38</v>
      </c>
      <c r="E16" s="32" t="s">
        <v>39</v>
      </c>
      <c r="F16" s="38" t="s">
        <v>40</v>
      </c>
      <c r="G16" s="36" t="s">
        <v>30</v>
      </c>
      <c r="H16" s="33">
        <v>120000</v>
      </c>
      <c r="I16" s="34">
        <f t="shared" si="0"/>
        <v>3444</v>
      </c>
      <c r="J16" s="34">
        <f>H16*3.04%</f>
        <v>3648</v>
      </c>
      <c r="K16" s="34">
        <f t="shared" si="2"/>
        <v>112908</v>
      </c>
      <c r="L16" s="37">
        <v>16381</v>
      </c>
      <c r="M16" s="37"/>
      <c r="N16" s="34">
        <v>1715.46</v>
      </c>
      <c r="O16" s="34">
        <f>25</f>
        <v>25</v>
      </c>
      <c r="P16" s="34"/>
      <c r="Q16" s="34"/>
      <c r="R16" s="34">
        <f>I16+J16+L16+N16+O16+P16</f>
        <v>25213.46</v>
      </c>
      <c r="S16" s="37">
        <f t="shared" si="1"/>
        <v>94786.540000000008</v>
      </c>
    </row>
    <row r="17" spans="1:20" ht="35.450000000000003" customHeight="1" thickBot="1" x14ac:dyDescent="0.5">
      <c r="A17" s="28"/>
      <c r="B17" s="120" t="s">
        <v>41</v>
      </c>
      <c r="C17" s="121"/>
      <c r="D17" s="121"/>
      <c r="E17" s="121"/>
      <c r="F17" s="122"/>
      <c r="G17" s="43"/>
      <c r="H17" s="44">
        <f>H12+H13+H14+H15+H16</f>
        <v>622000</v>
      </c>
      <c r="I17" s="44">
        <f t="shared" ref="I17:R17" si="3">I12+I13+I14+I15+I16</f>
        <v>17851.400000000001</v>
      </c>
      <c r="J17" s="44">
        <f t="shared" si="3"/>
        <v>17951.96</v>
      </c>
      <c r="K17" s="44">
        <f t="shared" si="3"/>
        <v>586196.64</v>
      </c>
      <c r="L17" s="44">
        <f t="shared" si="3"/>
        <v>89034.62999999999</v>
      </c>
      <c r="M17" s="44">
        <f t="shared" si="3"/>
        <v>0</v>
      </c>
      <c r="N17" s="44">
        <f t="shared" si="3"/>
        <v>1715.46</v>
      </c>
      <c r="O17" s="44">
        <f t="shared" si="3"/>
        <v>125</v>
      </c>
      <c r="P17" s="44">
        <f t="shared" si="3"/>
        <v>0</v>
      </c>
      <c r="Q17" s="44">
        <f t="shared" si="3"/>
        <v>0</v>
      </c>
      <c r="R17" s="44">
        <f t="shared" si="3"/>
        <v>126678.44999999998</v>
      </c>
      <c r="S17" s="44">
        <f>S12+S13+S14+S15+S16</f>
        <v>495321.55000000005</v>
      </c>
      <c r="T17" s="45"/>
    </row>
    <row r="18" spans="1:20" ht="48.6" customHeight="1" thickBot="1" x14ac:dyDescent="0.45">
      <c r="A18" s="28"/>
      <c r="B18" s="114" t="s">
        <v>42</v>
      </c>
      <c r="C18" s="115"/>
      <c r="D18" s="115"/>
      <c r="E18" s="123"/>
      <c r="F18" s="32"/>
      <c r="G18" s="32"/>
      <c r="H18" s="33"/>
      <c r="I18" s="34"/>
      <c r="J18" s="34"/>
      <c r="K18" s="34"/>
      <c r="L18" s="37"/>
      <c r="M18" s="37"/>
      <c r="N18" s="34"/>
      <c r="O18" s="34"/>
      <c r="P18" s="34"/>
      <c r="Q18" s="34"/>
      <c r="R18" s="34"/>
      <c r="S18" s="34"/>
    </row>
    <row r="19" spans="1:20" ht="36.6" customHeight="1" thickBot="1" x14ac:dyDescent="0.45">
      <c r="A19" s="28">
        <v>6</v>
      </c>
      <c r="B19" s="35">
        <v>43872</v>
      </c>
      <c r="C19" s="35">
        <v>45694</v>
      </c>
      <c r="D19" s="35" t="s">
        <v>27</v>
      </c>
      <c r="E19" s="46" t="s">
        <v>43</v>
      </c>
      <c r="F19" s="32" t="s">
        <v>44</v>
      </c>
      <c r="G19" s="36" t="s">
        <v>30</v>
      </c>
      <c r="H19" s="33">
        <v>225000</v>
      </c>
      <c r="I19" s="34">
        <f>H19*2.87%</f>
        <v>6457.5</v>
      </c>
      <c r="J19" s="34">
        <f>193525*3.04%</f>
        <v>5883.16</v>
      </c>
      <c r="K19" s="34">
        <f>H19-I19-J19</f>
        <v>212659.34</v>
      </c>
      <c r="L19" s="37">
        <v>41747.699999999997</v>
      </c>
      <c r="M19" s="37"/>
      <c r="N19" s="34"/>
      <c r="O19" s="34">
        <f>25</f>
        <v>25</v>
      </c>
      <c r="P19" s="34"/>
      <c r="Q19" s="47"/>
      <c r="R19" s="47">
        <f>I19+J19+L19+N19+O19+P19</f>
        <v>54113.36</v>
      </c>
      <c r="S19" s="37">
        <f>H19-R19</f>
        <v>170886.64</v>
      </c>
    </row>
    <row r="20" spans="1:20" ht="37.15" customHeight="1" thickBot="1" x14ac:dyDescent="0.45">
      <c r="A20" s="28">
        <v>7</v>
      </c>
      <c r="B20" s="35" t="s">
        <v>45</v>
      </c>
      <c r="C20" s="35" t="s">
        <v>46</v>
      </c>
      <c r="D20" s="36" t="s">
        <v>27</v>
      </c>
      <c r="E20" s="32" t="s">
        <v>47</v>
      </c>
      <c r="F20" s="32" t="s">
        <v>48</v>
      </c>
      <c r="G20" s="36" t="s">
        <v>30</v>
      </c>
      <c r="H20" s="33">
        <v>135000</v>
      </c>
      <c r="I20" s="34">
        <f>H20*2.87%</f>
        <v>3874.5</v>
      </c>
      <c r="J20" s="34">
        <f>H20*3.04%</f>
        <v>4104</v>
      </c>
      <c r="K20" s="34">
        <f>H20-I20-J20</f>
        <v>127021.5</v>
      </c>
      <c r="L20" s="37">
        <v>20338.240000000002</v>
      </c>
      <c r="M20" s="37"/>
      <c r="N20" s="34"/>
      <c r="O20" s="34">
        <f>25</f>
        <v>25</v>
      </c>
      <c r="P20" s="34"/>
      <c r="Q20" s="47">
        <v>0</v>
      </c>
      <c r="R20" s="47">
        <f>I20+J20+N20+O20+P20+L20-Q20</f>
        <v>28341.74</v>
      </c>
      <c r="S20" s="37">
        <f t="shared" ref="S20:S21" si="4">H20-R20</f>
        <v>106658.26</v>
      </c>
    </row>
    <row r="21" spans="1:20" ht="37.15" customHeight="1" thickBot="1" x14ac:dyDescent="0.5">
      <c r="A21" s="28">
        <v>8</v>
      </c>
      <c r="B21" s="35">
        <v>44928</v>
      </c>
      <c r="C21" s="35">
        <v>45665</v>
      </c>
      <c r="D21" s="36" t="s">
        <v>27</v>
      </c>
      <c r="E21" s="32" t="s">
        <v>49</v>
      </c>
      <c r="F21" s="32" t="s">
        <v>50</v>
      </c>
      <c r="G21" s="36" t="s">
        <v>30</v>
      </c>
      <c r="H21" s="33">
        <v>82000</v>
      </c>
      <c r="I21" s="34">
        <f>H21*2.87%</f>
        <v>2353.4</v>
      </c>
      <c r="J21" s="34">
        <f>H21*3.04%</f>
        <v>2492.8000000000002</v>
      </c>
      <c r="K21" s="34">
        <f>H21-I21-J21</f>
        <v>77153.8</v>
      </c>
      <c r="L21" s="37">
        <v>7871.32</v>
      </c>
      <c r="M21" s="37"/>
      <c r="N21" s="34"/>
      <c r="O21" s="34">
        <v>25</v>
      </c>
      <c r="P21" s="34"/>
      <c r="Q21" s="47">
        <v>0</v>
      </c>
      <c r="R21" s="47">
        <f>I21+J21+N21+O21+P21+L21-Q21</f>
        <v>12742.52</v>
      </c>
      <c r="S21" s="37">
        <f t="shared" si="4"/>
        <v>69257.48</v>
      </c>
    </row>
    <row r="22" spans="1:20" ht="39.6" customHeight="1" thickBot="1" x14ac:dyDescent="0.5">
      <c r="A22" s="28"/>
      <c r="B22" s="120" t="s">
        <v>51</v>
      </c>
      <c r="C22" s="121"/>
      <c r="D22" s="121"/>
      <c r="E22" s="121"/>
      <c r="F22" s="122"/>
      <c r="G22" s="48"/>
      <c r="H22" s="44">
        <f>H19+H20+H21</f>
        <v>442000</v>
      </c>
      <c r="I22" s="44">
        <f t="shared" ref="I22:S22" si="5">I19+I20+I21</f>
        <v>12685.4</v>
      </c>
      <c r="J22" s="44">
        <f t="shared" si="5"/>
        <v>12479.96</v>
      </c>
      <c r="K22" s="44">
        <f t="shared" si="5"/>
        <v>416834.63999999996</v>
      </c>
      <c r="L22" s="44">
        <f t="shared" si="5"/>
        <v>69957.260000000009</v>
      </c>
      <c r="M22" s="44">
        <f t="shared" si="5"/>
        <v>0</v>
      </c>
      <c r="N22" s="44">
        <f t="shared" si="5"/>
        <v>0</v>
      </c>
      <c r="O22" s="44">
        <f t="shared" si="5"/>
        <v>75</v>
      </c>
      <c r="P22" s="44">
        <f t="shared" si="5"/>
        <v>0</v>
      </c>
      <c r="Q22" s="44">
        <f t="shared" si="5"/>
        <v>0</v>
      </c>
      <c r="R22" s="44">
        <f t="shared" si="5"/>
        <v>95197.62000000001</v>
      </c>
      <c r="S22" s="44">
        <f t="shared" si="5"/>
        <v>346802.38</v>
      </c>
    </row>
    <row r="23" spans="1:20" ht="48.6" customHeight="1" thickBot="1" x14ac:dyDescent="0.45">
      <c r="A23" s="28"/>
      <c r="B23" s="114" t="s">
        <v>52</v>
      </c>
      <c r="C23" s="115"/>
      <c r="D23" s="115"/>
      <c r="E23" s="115"/>
      <c r="F23" s="42"/>
      <c r="G23" s="48"/>
      <c r="H23" s="43"/>
      <c r="I23" s="43"/>
      <c r="J23" s="43"/>
      <c r="K23" s="43"/>
      <c r="L23" s="43"/>
      <c r="M23" s="43"/>
      <c r="N23" s="43"/>
      <c r="O23" s="33"/>
      <c r="P23" s="43"/>
      <c r="Q23" s="49"/>
      <c r="R23" s="49"/>
      <c r="S23" s="43"/>
    </row>
    <row r="24" spans="1:20" ht="37.15" customHeight="1" thickBot="1" x14ac:dyDescent="0.45">
      <c r="A24" s="28">
        <v>9</v>
      </c>
      <c r="B24" s="40">
        <v>45659</v>
      </c>
      <c r="C24" s="35">
        <v>45665</v>
      </c>
      <c r="D24" s="35" t="s">
        <v>38</v>
      </c>
      <c r="E24" s="50" t="s">
        <v>53</v>
      </c>
      <c r="F24" s="46" t="s">
        <v>54</v>
      </c>
      <c r="G24" s="36" t="s">
        <v>30</v>
      </c>
      <c r="H24" s="33">
        <v>200000</v>
      </c>
      <c r="I24" s="33">
        <f t="shared" ref="I24:I28" si="6">H24*2.87%</f>
        <v>5740</v>
      </c>
      <c r="J24" s="33">
        <f>193525*3.04%</f>
        <v>5883.16</v>
      </c>
      <c r="K24" s="33">
        <f t="shared" ref="K24:K28" si="7">H24-I24-J24</f>
        <v>188376.84</v>
      </c>
      <c r="L24" s="33">
        <v>35677.15</v>
      </c>
      <c r="M24" s="33"/>
      <c r="N24" s="33"/>
      <c r="O24" s="33">
        <f>25</f>
        <v>25</v>
      </c>
      <c r="P24" s="33"/>
      <c r="Q24" s="39"/>
      <c r="R24" s="39">
        <f t="shared" ref="R24:R28" si="8">I24+L24+N24+O24+P24+J24</f>
        <v>47325.31</v>
      </c>
      <c r="S24" s="33">
        <f t="shared" ref="S24:S28" si="9">H24-R24</f>
        <v>152674.69</v>
      </c>
    </row>
    <row r="25" spans="1:20" ht="37.15" customHeight="1" thickBot="1" x14ac:dyDescent="0.45">
      <c r="A25" s="28"/>
      <c r="B25" s="40">
        <v>45659</v>
      </c>
      <c r="C25" s="35">
        <v>45665</v>
      </c>
      <c r="D25" s="35" t="s">
        <v>27</v>
      </c>
      <c r="E25" s="50" t="s">
        <v>55</v>
      </c>
      <c r="F25" s="46" t="s">
        <v>56</v>
      </c>
      <c r="G25" s="36" t="s">
        <v>30</v>
      </c>
      <c r="H25" s="33">
        <v>130000</v>
      </c>
      <c r="I25" s="33">
        <f t="shared" si="6"/>
        <v>3731</v>
      </c>
      <c r="J25" s="33">
        <f t="shared" ref="J25:J28" si="10">H25*3.04%</f>
        <v>3952</v>
      </c>
      <c r="K25" s="33">
        <f t="shared" si="7"/>
        <v>122317</v>
      </c>
      <c r="L25" s="33">
        <v>19163.12</v>
      </c>
      <c r="M25" s="33"/>
      <c r="N25" s="33"/>
      <c r="O25" s="33">
        <f>25</f>
        <v>25</v>
      </c>
      <c r="P25" s="33"/>
      <c r="Q25" s="39"/>
      <c r="R25" s="39">
        <f t="shared" si="8"/>
        <v>26871.119999999999</v>
      </c>
      <c r="S25" s="33">
        <f t="shared" si="9"/>
        <v>103128.88</v>
      </c>
    </row>
    <row r="26" spans="1:20" ht="37.15" customHeight="1" thickBot="1" x14ac:dyDescent="0.45">
      <c r="A26" s="28">
        <v>10</v>
      </c>
      <c r="B26" s="40">
        <v>44207</v>
      </c>
      <c r="C26" s="40">
        <v>45663</v>
      </c>
      <c r="D26" s="35" t="s">
        <v>38</v>
      </c>
      <c r="E26" s="50" t="s">
        <v>57</v>
      </c>
      <c r="F26" s="32" t="s">
        <v>58</v>
      </c>
      <c r="G26" s="36" t="s">
        <v>30</v>
      </c>
      <c r="H26" s="33">
        <v>65000</v>
      </c>
      <c r="I26" s="33">
        <f t="shared" si="6"/>
        <v>1865.5</v>
      </c>
      <c r="J26" s="33">
        <f t="shared" si="10"/>
        <v>1976</v>
      </c>
      <c r="K26" s="33">
        <f t="shared" si="7"/>
        <v>61158.5</v>
      </c>
      <c r="L26" s="33">
        <v>4427.58</v>
      </c>
      <c r="M26" s="33">
        <v>0</v>
      </c>
      <c r="N26" s="43"/>
      <c r="O26" s="33">
        <v>25</v>
      </c>
      <c r="P26" s="43"/>
      <c r="Q26" s="49"/>
      <c r="R26" s="39">
        <f t="shared" si="8"/>
        <v>8294.08</v>
      </c>
      <c r="S26" s="33">
        <f t="shared" si="9"/>
        <v>56705.919999999998</v>
      </c>
    </row>
    <row r="27" spans="1:20" ht="37.15" customHeight="1" thickBot="1" x14ac:dyDescent="0.45">
      <c r="A27" s="28">
        <v>11</v>
      </c>
      <c r="B27" s="40">
        <v>44567</v>
      </c>
      <c r="C27" s="40">
        <v>45664</v>
      </c>
      <c r="D27" s="35" t="s">
        <v>27</v>
      </c>
      <c r="E27" s="50" t="s">
        <v>59</v>
      </c>
      <c r="F27" s="32" t="s">
        <v>60</v>
      </c>
      <c r="G27" s="36" t="s">
        <v>30</v>
      </c>
      <c r="H27" s="33">
        <v>70000</v>
      </c>
      <c r="I27" s="33">
        <f t="shared" si="6"/>
        <v>2009</v>
      </c>
      <c r="J27" s="33">
        <f t="shared" si="10"/>
        <v>2128</v>
      </c>
      <c r="K27" s="33">
        <f t="shared" si="7"/>
        <v>65863</v>
      </c>
      <c r="L27" s="33">
        <v>5368.48</v>
      </c>
      <c r="M27" s="33">
        <v>0</v>
      </c>
      <c r="N27" s="43"/>
      <c r="O27" s="33">
        <f>25</f>
        <v>25</v>
      </c>
      <c r="P27" s="43"/>
      <c r="Q27" s="49"/>
      <c r="R27" s="39">
        <f t="shared" si="8"/>
        <v>9530.48</v>
      </c>
      <c r="S27" s="33">
        <f t="shared" si="9"/>
        <v>60469.520000000004</v>
      </c>
    </row>
    <row r="28" spans="1:20" ht="37.15" customHeight="1" thickBot="1" x14ac:dyDescent="0.45">
      <c r="A28" s="28">
        <v>12</v>
      </c>
      <c r="B28" s="40">
        <v>44567</v>
      </c>
      <c r="C28" s="40">
        <v>45664</v>
      </c>
      <c r="D28" s="35" t="s">
        <v>27</v>
      </c>
      <c r="E28" s="50" t="s">
        <v>61</v>
      </c>
      <c r="F28" s="32" t="s">
        <v>62</v>
      </c>
      <c r="G28" s="36" t="s">
        <v>30</v>
      </c>
      <c r="H28" s="33">
        <v>80000</v>
      </c>
      <c r="I28" s="33">
        <f t="shared" si="6"/>
        <v>2296</v>
      </c>
      <c r="J28" s="33">
        <f t="shared" si="10"/>
        <v>2432</v>
      </c>
      <c r="K28" s="33">
        <f t="shared" si="7"/>
        <v>75272</v>
      </c>
      <c r="L28" s="33">
        <v>7400.7</v>
      </c>
      <c r="M28" s="33">
        <v>0</v>
      </c>
      <c r="N28" s="43"/>
      <c r="O28" s="33">
        <f>25</f>
        <v>25</v>
      </c>
      <c r="P28" s="43"/>
      <c r="Q28" s="49"/>
      <c r="R28" s="39">
        <f t="shared" si="8"/>
        <v>12153.7</v>
      </c>
      <c r="S28" s="33">
        <f t="shared" si="9"/>
        <v>67846.3</v>
      </c>
    </row>
    <row r="29" spans="1:20" ht="48.6" customHeight="1" thickBot="1" x14ac:dyDescent="0.45">
      <c r="A29" s="28"/>
      <c r="B29" s="120" t="s">
        <v>51</v>
      </c>
      <c r="C29" s="121"/>
      <c r="D29" s="121"/>
      <c r="E29" s="121"/>
      <c r="F29" s="122"/>
      <c r="G29" s="48"/>
      <c r="H29" s="51">
        <f>H24+H26+H27+H28+H25</f>
        <v>545000</v>
      </c>
      <c r="I29" s="51">
        <f t="shared" ref="I29:S29" si="11">I24+I26+I27+I28+I25</f>
        <v>15641.5</v>
      </c>
      <c r="J29" s="51">
        <f t="shared" si="11"/>
        <v>16371.16</v>
      </c>
      <c r="K29" s="51">
        <f t="shared" si="11"/>
        <v>512987.33999999997</v>
      </c>
      <c r="L29" s="51">
        <f t="shared" si="11"/>
        <v>72037.03</v>
      </c>
      <c r="M29" s="51">
        <f t="shared" si="11"/>
        <v>0</v>
      </c>
      <c r="N29" s="51">
        <f t="shared" si="11"/>
        <v>0</v>
      </c>
      <c r="O29" s="51">
        <f t="shared" si="11"/>
        <v>125</v>
      </c>
      <c r="P29" s="51">
        <f t="shared" si="11"/>
        <v>0</v>
      </c>
      <c r="Q29" s="51">
        <f t="shared" si="11"/>
        <v>0</v>
      </c>
      <c r="R29" s="51">
        <f t="shared" si="11"/>
        <v>104174.68999999999</v>
      </c>
      <c r="S29" s="51">
        <f t="shared" si="11"/>
        <v>440825.31</v>
      </c>
    </row>
    <row r="30" spans="1:20" ht="37.15" customHeight="1" thickBot="1" x14ac:dyDescent="0.45">
      <c r="A30" s="28"/>
      <c r="B30" s="114" t="s">
        <v>63</v>
      </c>
      <c r="C30" s="115"/>
      <c r="D30" s="115"/>
      <c r="E30" s="115"/>
      <c r="F30" s="42"/>
      <c r="G30" s="48"/>
      <c r="H30" s="43"/>
      <c r="I30" s="43"/>
      <c r="J30" s="43"/>
      <c r="K30" s="43"/>
      <c r="L30" s="43"/>
      <c r="M30" s="43"/>
      <c r="N30" s="43"/>
      <c r="O30" s="43"/>
      <c r="P30" s="43"/>
      <c r="Q30" s="49"/>
      <c r="R30" s="49"/>
      <c r="S30" s="43"/>
    </row>
    <row r="31" spans="1:20" ht="37.15" customHeight="1" thickBot="1" x14ac:dyDescent="0.45">
      <c r="A31" s="28">
        <v>13</v>
      </c>
      <c r="B31" s="40" t="s">
        <v>64</v>
      </c>
      <c r="C31" s="35" t="s">
        <v>65</v>
      </c>
      <c r="D31" s="35" t="s">
        <v>38</v>
      </c>
      <c r="E31" s="50" t="s">
        <v>66</v>
      </c>
      <c r="F31" s="52" t="s">
        <v>67</v>
      </c>
      <c r="G31" s="36" t="s">
        <v>30</v>
      </c>
      <c r="H31" s="33">
        <v>240000</v>
      </c>
      <c r="I31" s="33">
        <f t="shared" ref="I31:I36" si="12">H31*2.87%</f>
        <v>6888</v>
      </c>
      <c r="J31" s="33">
        <f>193525*3.04%</f>
        <v>5883.16</v>
      </c>
      <c r="K31" s="33">
        <f t="shared" ref="K31:K36" si="13">H31-I31-J31</f>
        <v>227228.84</v>
      </c>
      <c r="L31" s="33">
        <v>45390.080000000002</v>
      </c>
      <c r="M31" s="33"/>
      <c r="N31" s="33"/>
      <c r="O31" s="33">
        <v>25</v>
      </c>
      <c r="P31" s="33"/>
      <c r="Q31" s="39">
        <v>0</v>
      </c>
      <c r="R31" s="39">
        <f>I31+J31+N31+O31+P31+L31-Q31</f>
        <v>58186.240000000005</v>
      </c>
      <c r="S31" s="33">
        <f t="shared" ref="S31:S36" si="14">H31-R31</f>
        <v>181813.76000000001</v>
      </c>
    </row>
    <row r="32" spans="1:20" ht="57.75" thickBot="1" x14ac:dyDescent="0.45">
      <c r="A32" s="28">
        <v>14</v>
      </c>
      <c r="B32" s="40">
        <v>44198</v>
      </c>
      <c r="C32" s="35">
        <v>45659</v>
      </c>
      <c r="D32" s="35" t="s">
        <v>27</v>
      </c>
      <c r="E32" s="50" t="s">
        <v>68</v>
      </c>
      <c r="F32" s="53" t="s">
        <v>69</v>
      </c>
      <c r="G32" s="54" t="s">
        <v>30</v>
      </c>
      <c r="H32" s="33">
        <v>150000</v>
      </c>
      <c r="I32" s="33">
        <f t="shared" si="12"/>
        <v>4305</v>
      </c>
      <c r="J32" s="33">
        <f t="shared" ref="J32:J36" si="15">H32*3.04%</f>
        <v>4560</v>
      </c>
      <c r="K32" s="33">
        <f t="shared" si="13"/>
        <v>141135</v>
      </c>
      <c r="L32" s="33">
        <v>23866.69</v>
      </c>
      <c r="M32" s="55"/>
      <c r="N32" s="56"/>
      <c r="O32" s="33">
        <v>25</v>
      </c>
      <c r="P32" s="33"/>
      <c r="Q32" s="39">
        <v>0</v>
      </c>
      <c r="R32" s="39">
        <f>I32+J32+N32+O32+P32+L32-Q32</f>
        <v>32756.69</v>
      </c>
      <c r="S32" s="33">
        <f t="shared" si="14"/>
        <v>117243.31</v>
      </c>
    </row>
    <row r="33" spans="1:19" ht="37.15" customHeight="1" thickBot="1" x14ac:dyDescent="0.45">
      <c r="A33" s="28">
        <v>15</v>
      </c>
      <c r="B33" s="40">
        <v>44198</v>
      </c>
      <c r="C33" s="35">
        <v>45659</v>
      </c>
      <c r="D33" s="35" t="s">
        <v>38</v>
      </c>
      <c r="E33" s="50" t="s">
        <v>70</v>
      </c>
      <c r="F33" s="46" t="s">
        <v>71</v>
      </c>
      <c r="G33" s="36" t="s">
        <v>30</v>
      </c>
      <c r="H33" s="33">
        <v>72000</v>
      </c>
      <c r="I33" s="33">
        <f t="shared" si="12"/>
        <v>2066.4</v>
      </c>
      <c r="J33" s="33">
        <f t="shared" si="15"/>
        <v>2188.8000000000002</v>
      </c>
      <c r="K33" s="33">
        <f t="shared" si="13"/>
        <v>67744.800000000003</v>
      </c>
      <c r="L33" s="33">
        <v>5744.84</v>
      </c>
      <c r="M33" s="33"/>
      <c r="N33" s="33"/>
      <c r="O33" s="33">
        <v>25</v>
      </c>
      <c r="P33" s="33"/>
      <c r="Q33" s="39"/>
      <c r="R33" s="39">
        <f>I33+J33+N33+O33+P33+L33</f>
        <v>10025.040000000001</v>
      </c>
      <c r="S33" s="33">
        <f t="shared" si="14"/>
        <v>61974.96</v>
      </c>
    </row>
    <row r="34" spans="1:19" ht="37.15" customHeight="1" thickBot="1" x14ac:dyDescent="0.45">
      <c r="A34" s="28">
        <v>16</v>
      </c>
      <c r="B34" s="40">
        <v>44938</v>
      </c>
      <c r="C34" s="40">
        <v>45664</v>
      </c>
      <c r="D34" s="35" t="s">
        <v>38</v>
      </c>
      <c r="E34" s="50" t="s">
        <v>72</v>
      </c>
      <c r="F34" s="46" t="s">
        <v>71</v>
      </c>
      <c r="G34" s="36" t="s">
        <v>30</v>
      </c>
      <c r="H34" s="33">
        <v>95000</v>
      </c>
      <c r="I34" s="33">
        <f t="shared" si="12"/>
        <v>2726.5</v>
      </c>
      <c r="J34" s="33">
        <f t="shared" si="15"/>
        <v>2888</v>
      </c>
      <c r="K34" s="33">
        <f t="shared" si="13"/>
        <v>89385.5</v>
      </c>
      <c r="L34" s="33">
        <v>10929.24</v>
      </c>
      <c r="M34" s="33"/>
      <c r="N34" s="33"/>
      <c r="O34" s="33">
        <v>25</v>
      </c>
      <c r="P34" s="33"/>
      <c r="Q34" s="39"/>
      <c r="R34" s="39">
        <f t="shared" ref="R34:R36" si="16">I34+J34+N34+O34+P34+L34</f>
        <v>16568.739999999998</v>
      </c>
      <c r="S34" s="33">
        <f t="shared" si="14"/>
        <v>78431.260000000009</v>
      </c>
    </row>
    <row r="35" spans="1:19" ht="37.15" customHeight="1" thickBot="1" x14ac:dyDescent="0.45">
      <c r="A35" s="28">
        <v>17</v>
      </c>
      <c r="B35" s="40">
        <v>45658</v>
      </c>
      <c r="C35" s="40">
        <v>45664</v>
      </c>
      <c r="D35" s="35" t="s">
        <v>27</v>
      </c>
      <c r="E35" s="50" t="s">
        <v>73</v>
      </c>
      <c r="F35" s="46" t="s">
        <v>74</v>
      </c>
      <c r="G35" s="36" t="s">
        <v>30</v>
      </c>
      <c r="H35" s="33">
        <v>60000</v>
      </c>
      <c r="I35" s="33">
        <f t="shared" si="12"/>
        <v>1722</v>
      </c>
      <c r="J35" s="33">
        <f t="shared" si="15"/>
        <v>1824</v>
      </c>
      <c r="K35" s="33">
        <f t="shared" si="13"/>
        <v>56454</v>
      </c>
      <c r="L35" s="33">
        <v>3486.68</v>
      </c>
      <c r="M35" s="33"/>
      <c r="N35" s="33"/>
      <c r="O35" s="33">
        <v>25</v>
      </c>
      <c r="P35" s="33"/>
      <c r="Q35" s="39"/>
      <c r="R35" s="39">
        <f t="shared" si="16"/>
        <v>7057.68</v>
      </c>
      <c r="S35" s="33">
        <f t="shared" si="14"/>
        <v>52942.32</v>
      </c>
    </row>
    <row r="36" spans="1:19" ht="37.15" customHeight="1" thickBot="1" x14ac:dyDescent="0.45">
      <c r="A36" s="28">
        <v>18</v>
      </c>
      <c r="B36" s="40">
        <v>45658</v>
      </c>
      <c r="C36" s="40">
        <v>45664</v>
      </c>
      <c r="D36" s="35" t="s">
        <v>38</v>
      </c>
      <c r="E36" s="57" t="s">
        <v>75</v>
      </c>
      <c r="F36" s="46" t="s">
        <v>71</v>
      </c>
      <c r="G36" s="36" t="s">
        <v>30</v>
      </c>
      <c r="H36" s="33">
        <v>85000</v>
      </c>
      <c r="I36" s="33">
        <f t="shared" si="12"/>
        <v>2439.5</v>
      </c>
      <c r="J36" s="33">
        <f t="shared" si="15"/>
        <v>2584</v>
      </c>
      <c r="K36" s="33">
        <f t="shared" si="13"/>
        <v>79976.5</v>
      </c>
      <c r="L36" s="33">
        <v>8576.99</v>
      </c>
      <c r="M36" s="33"/>
      <c r="N36" s="33"/>
      <c r="O36" s="33">
        <v>25</v>
      </c>
      <c r="P36" s="33"/>
      <c r="Q36" s="39"/>
      <c r="R36" s="39">
        <f t="shared" si="16"/>
        <v>13625.49</v>
      </c>
      <c r="S36" s="33">
        <f t="shared" si="14"/>
        <v>71374.509999999995</v>
      </c>
    </row>
    <row r="37" spans="1:19" ht="48.6" customHeight="1" thickBot="1" x14ac:dyDescent="0.45">
      <c r="A37" s="28"/>
      <c r="B37" s="120" t="s">
        <v>51</v>
      </c>
      <c r="C37" s="121"/>
      <c r="D37" s="121"/>
      <c r="E37" s="121"/>
      <c r="F37" s="122"/>
      <c r="G37" s="48"/>
      <c r="H37" s="44">
        <f>H32+H33+H34+H31+H35+H36</f>
        <v>702000</v>
      </c>
      <c r="I37" s="44">
        <f t="shared" ref="I37:S37" si="17">I32+I33+I34+I31+I35+I36</f>
        <v>20147.400000000001</v>
      </c>
      <c r="J37" s="44">
        <f t="shared" si="17"/>
        <v>19927.96</v>
      </c>
      <c r="K37" s="44">
        <f t="shared" si="17"/>
        <v>661924.64</v>
      </c>
      <c r="L37" s="44">
        <f t="shared" si="17"/>
        <v>97994.52</v>
      </c>
      <c r="M37" s="44">
        <f t="shared" si="17"/>
        <v>0</v>
      </c>
      <c r="N37" s="44">
        <f t="shared" si="17"/>
        <v>0</v>
      </c>
      <c r="O37" s="44">
        <f t="shared" si="17"/>
        <v>150</v>
      </c>
      <c r="P37" s="44">
        <f t="shared" si="17"/>
        <v>0</v>
      </c>
      <c r="Q37" s="44">
        <f t="shared" si="17"/>
        <v>0</v>
      </c>
      <c r="R37" s="44">
        <f t="shared" si="17"/>
        <v>138219.87999999998</v>
      </c>
      <c r="S37" s="44">
        <f t="shared" si="17"/>
        <v>563780.12</v>
      </c>
    </row>
    <row r="38" spans="1:19" ht="48.6" customHeight="1" thickBot="1" x14ac:dyDescent="0.45">
      <c r="A38" s="28"/>
      <c r="B38" s="114" t="s">
        <v>76</v>
      </c>
      <c r="C38" s="115"/>
      <c r="D38" s="115"/>
      <c r="E38" s="123"/>
      <c r="F38" s="42"/>
      <c r="G38" s="48"/>
      <c r="H38" s="43"/>
      <c r="I38" s="43"/>
      <c r="J38" s="43"/>
      <c r="K38" s="43"/>
      <c r="L38" s="43"/>
      <c r="M38" s="43"/>
      <c r="N38" s="43"/>
      <c r="O38" s="33"/>
      <c r="P38" s="43"/>
      <c r="Q38" s="49"/>
      <c r="R38" s="49"/>
      <c r="S38" s="43"/>
    </row>
    <row r="39" spans="1:19" ht="37.15" customHeight="1" thickBot="1" x14ac:dyDescent="0.45">
      <c r="A39" s="28">
        <v>19</v>
      </c>
      <c r="B39" s="40">
        <v>45659</v>
      </c>
      <c r="C39" s="40">
        <v>45665</v>
      </c>
      <c r="D39" s="35" t="s">
        <v>27</v>
      </c>
      <c r="E39" s="50" t="s">
        <v>77</v>
      </c>
      <c r="F39" s="46" t="s">
        <v>78</v>
      </c>
      <c r="G39" s="36" t="s">
        <v>30</v>
      </c>
      <c r="H39" s="33">
        <v>200000</v>
      </c>
      <c r="I39" s="33">
        <f t="shared" ref="I39:I48" si="18">H39*2.87%</f>
        <v>5740</v>
      </c>
      <c r="J39" s="33">
        <f>193525*3.04%</f>
        <v>5883.16</v>
      </c>
      <c r="K39" s="33">
        <f t="shared" ref="K39:K48" si="19">H39-I39-J39</f>
        <v>188376.84</v>
      </c>
      <c r="L39" s="33">
        <v>35677.15</v>
      </c>
      <c r="M39" s="33"/>
      <c r="N39" s="43"/>
      <c r="O39" s="33">
        <v>25</v>
      </c>
      <c r="P39" s="43"/>
      <c r="Q39" s="49"/>
      <c r="R39" s="39">
        <f>I39+J39+N323+L39+N39+O39+P39</f>
        <v>47325.31</v>
      </c>
      <c r="S39" s="33">
        <f t="shared" ref="S39:S48" si="20">H39-R39</f>
        <v>152674.69</v>
      </c>
    </row>
    <row r="40" spans="1:19" ht="37.15" customHeight="1" thickBot="1" x14ac:dyDescent="0.45">
      <c r="A40" s="28">
        <v>20</v>
      </c>
      <c r="B40" s="40">
        <v>43872</v>
      </c>
      <c r="C40" s="40">
        <v>45690</v>
      </c>
      <c r="D40" s="35" t="s">
        <v>38</v>
      </c>
      <c r="E40" s="50" t="s">
        <v>79</v>
      </c>
      <c r="F40" s="46" t="s">
        <v>80</v>
      </c>
      <c r="G40" s="36" t="s">
        <v>30</v>
      </c>
      <c r="H40" s="33">
        <v>150000</v>
      </c>
      <c r="I40" s="33">
        <f t="shared" si="18"/>
        <v>4305</v>
      </c>
      <c r="J40" s="33">
        <f t="shared" ref="J40:J48" si="21">H40*3.04%</f>
        <v>4560</v>
      </c>
      <c r="K40" s="33">
        <f t="shared" si="19"/>
        <v>141135</v>
      </c>
      <c r="L40" s="33">
        <v>23866.62</v>
      </c>
      <c r="M40" s="33"/>
      <c r="N40" s="43"/>
      <c r="O40" s="33">
        <v>25</v>
      </c>
      <c r="P40" s="43"/>
      <c r="Q40" s="49"/>
      <c r="R40" s="39">
        <f>I40+J40+N324+L40+N40+O40+P40</f>
        <v>32756.62</v>
      </c>
      <c r="S40" s="33">
        <f t="shared" si="20"/>
        <v>117243.38</v>
      </c>
    </row>
    <row r="41" spans="1:19" ht="37.15" customHeight="1" thickBot="1" x14ac:dyDescent="0.45">
      <c r="A41" s="28">
        <v>21</v>
      </c>
      <c r="B41" s="40">
        <v>44199</v>
      </c>
      <c r="C41" s="35">
        <v>45659</v>
      </c>
      <c r="D41" s="58" t="s">
        <v>27</v>
      </c>
      <c r="E41" s="50" t="s">
        <v>81</v>
      </c>
      <c r="F41" s="59" t="s">
        <v>82</v>
      </c>
      <c r="G41" s="36" t="s">
        <v>30</v>
      </c>
      <c r="H41" s="33">
        <v>95000</v>
      </c>
      <c r="I41" s="33">
        <f t="shared" si="18"/>
        <v>2726.5</v>
      </c>
      <c r="J41" s="33">
        <f t="shared" si="21"/>
        <v>2888</v>
      </c>
      <c r="K41" s="33">
        <f t="shared" si="19"/>
        <v>89385.5</v>
      </c>
      <c r="L41" s="33">
        <v>10500.38</v>
      </c>
      <c r="M41" s="33"/>
      <c r="N41" s="33">
        <v>1715.46</v>
      </c>
      <c r="O41" s="33">
        <v>25</v>
      </c>
      <c r="P41" s="43"/>
      <c r="Q41" s="49"/>
      <c r="R41" s="39">
        <f>I41+J41+N325+L41+N41+O41+P41</f>
        <v>17855.34</v>
      </c>
      <c r="S41" s="33">
        <f t="shared" si="20"/>
        <v>77144.66</v>
      </c>
    </row>
    <row r="42" spans="1:19" ht="37.15" customHeight="1" thickBot="1" x14ac:dyDescent="0.45">
      <c r="A42" s="28">
        <v>22</v>
      </c>
      <c r="B42" s="40" t="s">
        <v>83</v>
      </c>
      <c r="C42" s="40" t="s">
        <v>84</v>
      </c>
      <c r="D42" s="35" t="s">
        <v>27</v>
      </c>
      <c r="E42" s="50" t="s">
        <v>85</v>
      </c>
      <c r="F42" s="46" t="s">
        <v>86</v>
      </c>
      <c r="G42" s="36" t="s">
        <v>30</v>
      </c>
      <c r="H42" s="33">
        <v>70000</v>
      </c>
      <c r="I42" s="33">
        <f t="shared" si="18"/>
        <v>2009</v>
      </c>
      <c r="J42" s="33">
        <f t="shared" si="21"/>
        <v>2128</v>
      </c>
      <c r="K42" s="33">
        <f t="shared" si="19"/>
        <v>65863</v>
      </c>
      <c r="L42" s="33">
        <v>5368.48</v>
      </c>
      <c r="M42" s="33">
        <v>0</v>
      </c>
      <c r="N42" s="43"/>
      <c r="O42" s="33">
        <v>25</v>
      </c>
      <c r="P42" s="33">
        <v>3753.44</v>
      </c>
      <c r="Q42" s="49"/>
      <c r="R42" s="39">
        <f>I42+J42+N326+L42+N42+O42+P42</f>
        <v>13283.92</v>
      </c>
      <c r="S42" s="33">
        <f t="shared" si="20"/>
        <v>56716.08</v>
      </c>
    </row>
    <row r="43" spans="1:19" ht="37.15" customHeight="1" thickBot="1" x14ac:dyDescent="0.45">
      <c r="A43" s="28">
        <v>23</v>
      </c>
      <c r="B43" s="40">
        <v>44621</v>
      </c>
      <c r="C43" s="40">
        <v>45723</v>
      </c>
      <c r="D43" s="35" t="s">
        <v>38</v>
      </c>
      <c r="E43" s="50" t="s">
        <v>87</v>
      </c>
      <c r="F43" s="46" t="s">
        <v>88</v>
      </c>
      <c r="G43" s="36" t="s">
        <v>30</v>
      </c>
      <c r="H43" s="33">
        <v>92000</v>
      </c>
      <c r="I43" s="33">
        <f t="shared" si="18"/>
        <v>2640.4</v>
      </c>
      <c r="J43" s="33">
        <f t="shared" si="21"/>
        <v>2796.8</v>
      </c>
      <c r="K43" s="33">
        <f t="shared" si="19"/>
        <v>86562.8</v>
      </c>
      <c r="L43" s="33">
        <v>10223.64</v>
      </c>
      <c r="M43" s="33">
        <v>0</v>
      </c>
      <c r="N43" s="43"/>
      <c r="O43" s="33">
        <v>25</v>
      </c>
      <c r="P43" s="43"/>
      <c r="Q43" s="49"/>
      <c r="R43" s="39">
        <f>I43+J43+N328+L43+N43+O43+P43</f>
        <v>15685.84</v>
      </c>
      <c r="S43" s="33">
        <f t="shared" si="20"/>
        <v>76314.16</v>
      </c>
    </row>
    <row r="44" spans="1:19" ht="37.15" customHeight="1" thickBot="1" x14ac:dyDescent="0.45">
      <c r="A44" s="28">
        <v>24</v>
      </c>
      <c r="B44" s="40">
        <v>44563</v>
      </c>
      <c r="C44" s="35">
        <v>45658</v>
      </c>
      <c r="D44" s="35" t="s">
        <v>27</v>
      </c>
      <c r="E44" s="50" t="s">
        <v>89</v>
      </c>
      <c r="F44" s="50" t="s">
        <v>74</v>
      </c>
      <c r="G44" s="36" t="s">
        <v>30</v>
      </c>
      <c r="H44" s="33">
        <v>60000</v>
      </c>
      <c r="I44" s="33">
        <f t="shared" si="18"/>
        <v>1722</v>
      </c>
      <c r="J44" s="33">
        <f t="shared" si="21"/>
        <v>1824</v>
      </c>
      <c r="K44" s="33">
        <f t="shared" si="19"/>
        <v>56454</v>
      </c>
      <c r="L44" s="33">
        <v>3846.68</v>
      </c>
      <c r="M44" s="33">
        <v>0</v>
      </c>
      <c r="N44" s="43"/>
      <c r="O44" s="33">
        <f>25</f>
        <v>25</v>
      </c>
      <c r="P44" s="43"/>
      <c r="Q44" s="49"/>
      <c r="R44" s="39">
        <f>I44+J44+N330+L44+N44+O44+P44</f>
        <v>7417.68</v>
      </c>
      <c r="S44" s="33">
        <f t="shared" si="20"/>
        <v>52582.32</v>
      </c>
    </row>
    <row r="45" spans="1:19" ht="37.15" customHeight="1" thickBot="1" x14ac:dyDescent="0.45">
      <c r="A45" s="28">
        <v>25</v>
      </c>
      <c r="B45" s="35">
        <v>44566</v>
      </c>
      <c r="C45" s="60">
        <v>45664</v>
      </c>
      <c r="D45" s="35" t="s">
        <v>27</v>
      </c>
      <c r="E45" s="50" t="s">
        <v>90</v>
      </c>
      <c r="F45" s="50" t="s">
        <v>91</v>
      </c>
      <c r="G45" s="36" t="s">
        <v>30</v>
      </c>
      <c r="H45" s="33">
        <v>95000</v>
      </c>
      <c r="I45" s="33">
        <f t="shared" si="18"/>
        <v>2726.5</v>
      </c>
      <c r="J45" s="33">
        <f t="shared" si="21"/>
        <v>2888</v>
      </c>
      <c r="K45" s="33">
        <f t="shared" si="19"/>
        <v>89385.5</v>
      </c>
      <c r="L45" s="33">
        <v>10929.24</v>
      </c>
      <c r="M45" s="33"/>
      <c r="N45" s="43"/>
      <c r="O45" s="33">
        <v>25</v>
      </c>
      <c r="P45" s="43"/>
      <c r="Q45" s="49"/>
      <c r="R45" s="39">
        <f>I45+J45+N333+L45+N45+O45+P45</f>
        <v>16568.739999999998</v>
      </c>
      <c r="S45" s="33">
        <f t="shared" si="20"/>
        <v>78431.260000000009</v>
      </c>
    </row>
    <row r="46" spans="1:19" ht="37.15" customHeight="1" thickBot="1" x14ac:dyDescent="0.45">
      <c r="A46" s="28">
        <v>26</v>
      </c>
      <c r="B46" s="35">
        <v>44936</v>
      </c>
      <c r="C46" s="60">
        <v>45664</v>
      </c>
      <c r="D46" s="35" t="s">
        <v>27</v>
      </c>
      <c r="E46" s="61" t="s">
        <v>92</v>
      </c>
      <c r="F46" s="50" t="s">
        <v>93</v>
      </c>
      <c r="G46" s="36" t="s">
        <v>30</v>
      </c>
      <c r="H46" s="33">
        <v>72000</v>
      </c>
      <c r="I46" s="33">
        <f t="shared" si="18"/>
        <v>2066.4</v>
      </c>
      <c r="J46" s="33">
        <f t="shared" si="21"/>
        <v>2188.8000000000002</v>
      </c>
      <c r="K46" s="33">
        <f t="shared" si="19"/>
        <v>67744.800000000003</v>
      </c>
      <c r="L46" s="33">
        <v>5744.84</v>
      </c>
      <c r="M46" s="33"/>
      <c r="N46" s="43"/>
      <c r="O46" s="33">
        <v>25</v>
      </c>
      <c r="P46" s="43"/>
      <c r="Q46" s="49"/>
      <c r="R46" s="39">
        <f>I46+J46+N335+L46+N46+O46+P46</f>
        <v>10025.040000000001</v>
      </c>
      <c r="S46" s="33">
        <f t="shared" si="20"/>
        <v>61974.96</v>
      </c>
    </row>
    <row r="47" spans="1:19" ht="37.15" customHeight="1" thickBot="1" x14ac:dyDescent="0.45">
      <c r="A47" s="28">
        <v>27</v>
      </c>
      <c r="B47" s="35">
        <v>45658</v>
      </c>
      <c r="C47" s="60">
        <v>45664</v>
      </c>
      <c r="D47" s="35" t="s">
        <v>38</v>
      </c>
      <c r="E47" s="61" t="s">
        <v>94</v>
      </c>
      <c r="F47" s="50" t="s">
        <v>95</v>
      </c>
      <c r="G47" s="36" t="s">
        <v>30</v>
      </c>
      <c r="H47" s="33">
        <v>85000</v>
      </c>
      <c r="I47" s="33">
        <f t="shared" si="18"/>
        <v>2439.5</v>
      </c>
      <c r="J47" s="33">
        <f t="shared" si="21"/>
        <v>2584</v>
      </c>
      <c r="K47" s="33">
        <f t="shared" si="19"/>
        <v>79976.5</v>
      </c>
      <c r="L47" s="33">
        <v>8576.99</v>
      </c>
      <c r="M47" s="33">
        <v>0</v>
      </c>
      <c r="N47" s="43"/>
      <c r="O47" s="33">
        <v>25</v>
      </c>
      <c r="P47" s="43"/>
      <c r="Q47" s="49"/>
      <c r="R47" s="39">
        <f>I47+J47+N336+L47+N47+O47+P47</f>
        <v>13625.49</v>
      </c>
      <c r="S47" s="33">
        <f t="shared" si="20"/>
        <v>71374.509999999995</v>
      </c>
    </row>
    <row r="48" spans="1:19" ht="37.15" customHeight="1" thickBot="1" x14ac:dyDescent="0.45">
      <c r="A48" s="28">
        <v>28</v>
      </c>
      <c r="B48" s="35">
        <v>45659</v>
      </c>
      <c r="C48" s="60">
        <v>45665</v>
      </c>
      <c r="D48" s="35" t="s">
        <v>38</v>
      </c>
      <c r="E48" s="61" t="s">
        <v>96</v>
      </c>
      <c r="F48" s="50" t="s">
        <v>74</v>
      </c>
      <c r="G48" s="36" t="s">
        <v>97</v>
      </c>
      <c r="H48" s="33">
        <v>50000</v>
      </c>
      <c r="I48" s="33">
        <f t="shared" si="18"/>
        <v>1435</v>
      </c>
      <c r="J48" s="33">
        <f t="shared" si="21"/>
        <v>1520</v>
      </c>
      <c r="K48" s="33">
        <f t="shared" si="19"/>
        <v>47045</v>
      </c>
      <c r="L48" s="33">
        <v>1854</v>
      </c>
      <c r="M48" s="33">
        <v>0</v>
      </c>
      <c r="N48" s="43"/>
      <c r="O48" s="33">
        <v>25</v>
      </c>
      <c r="P48" s="43"/>
      <c r="Q48" s="49"/>
      <c r="R48" s="39">
        <f>I48+J48+N337+L48+N48+O48+P48</f>
        <v>4834</v>
      </c>
      <c r="S48" s="33">
        <f t="shared" si="20"/>
        <v>45166</v>
      </c>
    </row>
    <row r="49" spans="1:71" ht="40.15" customHeight="1" thickBot="1" x14ac:dyDescent="0.45">
      <c r="A49" s="28"/>
      <c r="B49" s="120" t="s">
        <v>51</v>
      </c>
      <c r="C49" s="121"/>
      <c r="D49" s="121"/>
      <c r="E49" s="121"/>
      <c r="F49" s="122"/>
      <c r="G49" s="62"/>
      <c r="H49" s="44">
        <f>+H39+H42+H41+H43+H44+H45+H46+H47+H40+H48</f>
        <v>969000</v>
      </c>
      <c r="I49" s="44">
        <f t="shared" ref="I49:S49" si="22">+I39+I42+I41+I43+I44+I45+I46+I47+I40+I48</f>
        <v>27810.300000000003</v>
      </c>
      <c r="J49" s="44">
        <f t="shared" si="22"/>
        <v>29260.76</v>
      </c>
      <c r="K49" s="44">
        <f t="shared" si="22"/>
        <v>911928.94</v>
      </c>
      <c r="L49" s="44">
        <f t="shared" si="22"/>
        <v>116588.02</v>
      </c>
      <c r="M49" s="44">
        <f t="shared" si="22"/>
        <v>0</v>
      </c>
      <c r="N49" s="44">
        <f t="shared" si="22"/>
        <v>1715.46</v>
      </c>
      <c r="O49" s="44">
        <f t="shared" si="22"/>
        <v>250</v>
      </c>
      <c r="P49" s="44">
        <f t="shared" si="22"/>
        <v>3753.44</v>
      </c>
      <c r="Q49" s="44">
        <f t="shared" si="22"/>
        <v>0</v>
      </c>
      <c r="R49" s="44">
        <f t="shared" si="22"/>
        <v>179377.97999999998</v>
      </c>
      <c r="S49" s="44">
        <f t="shared" si="22"/>
        <v>789622.02000000014</v>
      </c>
    </row>
    <row r="50" spans="1:71" ht="48.6" customHeight="1" thickBot="1" x14ac:dyDescent="0.45">
      <c r="A50" s="28"/>
      <c r="B50" s="114" t="s">
        <v>98</v>
      </c>
      <c r="C50" s="115"/>
      <c r="D50" s="115"/>
      <c r="E50" s="123"/>
      <c r="F50" s="42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43"/>
      <c r="S50" s="43"/>
    </row>
    <row r="51" spans="1:71" ht="40.15" customHeight="1" thickBot="1" x14ac:dyDescent="0.45">
      <c r="A51" s="28">
        <v>29</v>
      </c>
      <c r="B51" s="40">
        <v>44198</v>
      </c>
      <c r="C51" s="40">
        <v>45664</v>
      </c>
      <c r="D51" s="35" t="s">
        <v>27</v>
      </c>
      <c r="E51" s="50" t="s">
        <v>99</v>
      </c>
      <c r="F51" s="46" t="s">
        <v>100</v>
      </c>
      <c r="G51" s="64" t="s">
        <v>30</v>
      </c>
      <c r="H51" s="33">
        <v>145000</v>
      </c>
      <c r="I51" s="33">
        <f>H51*2.87%</f>
        <v>4161.5</v>
      </c>
      <c r="J51" s="39">
        <f>H51*3.04%</f>
        <v>4408</v>
      </c>
      <c r="K51" s="33">
        <f>H51-I51-J51</f>
        <v>136430.5</v>
      </c>
      <c r="L51" s="33">
        <v>22690.49</v>
      </c>
      <c r="M51" s="33">
        <v>0</v>
      </c>
      <c r="N51" s="33">
        <v>0</v>
      </c>
      <c r="O51" s="33">
        <v>25</v>
      </c>
      <c r="P51" s="33">
        <v>6185.43</v>
      </c>
      <c r="Q51" s="39"/>
      <c r="R51" s="39">
        <f>I51+J51+L51+N51+O51+P51</f>
        <v>37470.42</v>
      </c>
      <c r="S51" s="33">
        <f>H51-R51</f>
        <v>107529.58</v>
      </c>
    </row>
    <row r="52" spans="1:71" ht="40.15" customHeight="1" thickBot="1" x14ac:dyDescent="0.45">
      <c r="A52" s="28">
        <v>30</v>
      </c>
      <c r="B52" s="35">
        <v>44199</v>
      </c>
      <c r="C52" s="35">
        <v>45658</v>
      </c>
      <c r="D52" s="35" t="s">
        <v>27</v>
      </c>
      <c r="E52" s="50" t="s">
        <v>101</v>
      </c>
      <c r="F52" s="50" t="s">
        <v>102</v>
      </c>
      <c r="G52" s="64" t="s">
        <v>30</v>
      </c>
      <c r="H52" s="33">
        <v>80001</v>
      </c>
      <c r="I52" s="33">
        <f>H52*2.87%</f>
        <v>2296.0286999999998</v>
      </c>
      <c r="J52" s="39">
        <f>H52*3.04%</f>
        <v>2432.0304000000001</v>
      </c>
      <c r="K52" s="33">
        <f>H52-I52-J52</f>
        <v>75272.940900000001</v>
      </c>
      <c r="L52" s="33">
        <v>7400.87</v>
      </c>
      <c r="M52" s="33">
        <v>0</v>
      </c>
      <c r="N52" s="33">
        <v>0</v>
      </c>
      <c r="O52" s="33">
        <v>25</v>
      </c>
      <c r="P52" s="33">
        <v>3753.44</v>
      </c>
      <c r="Q52" s="39"/>
      <c r="R52" s="39">
        <f>I52+J52+L52+N52+O52+P52</f>
        <v>15907.369100000002</v>
      </c>
      <c r="S52" s="33">
        <f>H52-R52</f>
        <v>64093.630899999996</v>
      </c>
    </row>
    <row r="53" spans="1:71" ht="48.6" customHeight="1" thickBot="1" x14ac:dyDescent="0.45">
      <c r="A53" s="28"/>
      <c r="B53" s="120" t="s">
        <v>51</v>
      </c>
      <c r="C53" s="121"/>
      <c r="D53" s="121"/>
      <c r="E53" s="121"/>
      <c r="F53" s="122"/>
      <c r="G53" s="65"/>
      <c r="H53" s="44">
        <f>+H51+H52</f>
        <v>225001</v>
      </c>
      <c r="I53" s="44">
        <f t="shared" ref="I53:S53" si="23">+I51+I52</f>
        <v>6457.5286999999998</v>
      </c>
      <c r="J53" s="44">
        <f t="shared" si="23"/>
        <v>6840.0303999999996</v>
      </c>
      <c r="K53" s="44">
        <f t="shared" si="23"/>
        <v>211703.44089999999</v>
      </c>
      <c r="L53" s="44">
        <f t="shared" si="23"/>
        <v>30091.360000000001</v>
      </c>
      <c r="M53" s="44">
        <f t="shared" si="23"/>
        <v>0</v>
      </c>
      <c r="N53" s="44">
        <f t="shared" si="23"/>
        <v>0</v>
      </c>
      <c r="O53" s="44">
        <f t="shared" si="23"/>
        <v>50</v>
      </c>
      <c r="P53" s="44">
        <f t="shared" si="23"/>
        <v>9938.8700000000008</v>
      </c>
      <c r="Q53" s="44">
        <f t="shared" si="23"/>
        <v>0</v>
      </c>
      <c r="R53" s="44">
        <f t="shared" si="23"/>
        <v>53377.789100000002</v>
      </c>
      <c r="S53" s="44">
        <f t="shared" si="23"/>
        <v>171623.21090000001</v>
      </c>
    </row>
    <row r="54" spans="1:71" ht="48.6" customHeight="1" thickBot="1" x14ac:dyDescent="0.45">
      <c r="A54" s="66"/>
      <c r="B54" s="114" t="s">
        <v>103</v>
      </c>
      <c r="C54" s="115"/>
      <c r="D54" s="115"/>
      <c r="E54" s="115"/>
      <c r="F54" s="42"/>
      <c r="G54" s="67"/>
      <c r="H54" s="43"/>
      <c r="I54" s="43"/>
      <c r="J54" s="43"/>
      <c r="K54" s="43"/>
      <c r="L54" s="43"/>
      <c r="M54" s="43"/>
      <c r="N54" s="43"/>
      <c r="O54" s="43"/>
      <c r="P54" s="43"/>
      <c r="Q54" s="49"/>
      <c r="R54" s="49"/>
      <c r="S54" s="43"/>
    </row>
    <row r="55" spans="1:71" ht="48.6" customHeight="1" thickBot="1" x14ac:dyDescent="0.45">
      <c r="A55" s="66">
        <v>31</v>
      </c>
      <c r="B55" s="35">
        <v>45302</v>
      </c>
      <c r="C55" s="35">
        <v>45663</v>
      </c>
      <c r="D55" s="35" t="s">
        <v>27</v>
      </c>
      <c r="E55" s="50" t="s">
        <v>104</v>
      </c>
      <c r="F55" s="50" t="s">
        <v>105</v>
      </c>
      <c r="G55" s="32" t="s">
        <v>30</v>
      </c>
      <c r="H55" s="55">
        <v>95000</v>
      </c>
      <c r="I55" s="68">
        <f>H55*2.87%</f>
        <v>2726.5</v>
      </c>
      <c r="J55" s="55">
        <f>H55*3.04%</f>
        <v>2888</v>
      </c>
      <c r="K55" s="68">
        <f>H55-I55-J55</f>
        <v>89385.5</v>
      </c>
      <c r="L55" s="33">
        <v>10929.24</v>
      </c>
      <c r="M55" s="55">
        <v>0</v>
      </c>
      <c r="N55" s="68"/>
      <c r="O55" s="68">
        <v>25</v>
      </c>
      <c r="P55" s="68"/>
      <c r="Q55" s="68"/>
      <c r="R55" s="55">
        <f>I55+J55+L55+N55+O55+P55</f>
        <v>16568.739999999998</v>
      </c>
      <c r="S55" s="69">
        <f>H55-R55</f>
        <v>78431.260000000009</v>
      </c>
    </row>
    <row r="56" spans="1:71" ht="48.6" customHeight="1" thickBot="1" x14ac:dyDescent="0.45">
      <c r="A56" s="66"/>
      <c r="B56" s="114"/>
      <c r="C56" s="115"/>
      <c r="D56" s="115"/>
      <c r="E56" s="123"/>
      <c r="F56" s="50"/>
      <c r="G56" s="67"/>
      <c r="H56" s="44">
        <f>H55</f>
        <v>95000</v>
      </c>
      <c r="I56" s="44">
        <f t="shared" ref="I56:S56" si="24">I55</f>
        <v>2726.5</v>
      </c>
      <c r="J56" s="44">
        <f t="shared" si="24"/>
        <v>2888</v>
      </c>
      <c r="K56" s="44">
        <f t="shared" si="24"/>
        <v>89385.5</v>
      </c>
      <c r="L56" s="44">
        <f t="shared" si="24"/>
        <v>10929.24</v>
      </c>
      <c r="M56" s="44">
        <f t="shared" si="24"/>
        <v>0</v>
      </c>
      <c r="N56" s="44">
        <f t="shared" si="24"/>
        <v>0</v>
      </c>
      <c r="O56" s="44">
        <f t="shared" si="24"/>
        <v>25</v>
      </c>
      <c r="P56" s="44">
        <f t="shared" si="24"/>
        <v>0</v>
      </c>
      <c r="Q56" s="44">
        <f t="shared" si="24"/>
        <v>0</v>
      </c>
      <c r="R56" s="44">
        <f t="shared" si="24"/>
        <v>16568.739999999998</v>
      </c>
      <c r="S56" s="44">
        <f t="shared" si="24"/>
        <v>78431.260000000009</v>
      </c>
    </row>
    <row r="57" spans="1:71" s="71" customFormat="1" ht="48.6" customHeight="1" thickBot="1" x14ac:dyDescent="0.45">
      <c r="A57" s="70"/>
      <c r="B57" s="114" t="s">
        <v>106</v>
      </c>
      <c r="C57" s="115"/>
      <c r="D57" s="115"/>
      <c r="E57" s="123"/>
      <c r="G57" s="72"/>
      <c r="H57" s="72"/>
      <c r="I57" s="72"/>
      <c r="J57" s="72"/>
      <c r="K57" s="72"/>
      <c r="L57" s="72"/>
      <c r="M57" s="73"/>
      <c r="N57" s="72"/>
      <c r="O57" s="72"/>
      <c r="P57" s="72"/>
      <c r="Q57" s="72"/>
      <c r="R57" s="72"/>
      <c r="S57" s="70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113"/>
    </row>
    <row r="58" spans="1:71" s="73" customFormat="1" ht="48.6" customHeight="1" thickBot="1" x14ac:dyDescent="0.45">
      <c r="A58" s="66">
        <v>32</v>
      </c>
      <c r="B58" s="40" t="s">
        <v>64</v>
      </c>
      <c r="C58" s="35" t="s">
        <v>107</v>
      </c>
      <c r="D58" s="35" t="s">
        <v>38</v>
      </c>
      <c r="E58" s="46" t="s">
        <v>108</v>
      </c>
      <c r="F58" s="46" t="s">
        <v>109</v>
      </c>
      <c r="G58" s="36" t="s">
        <v>30</v>
      </c>
      <c r="H58" s="33">
        <v>120000</v>
      </c>
      <c r="I58" s="33">
        <f>H58*2.87%</f>
        <v>3444</v>
      </c>
      <c r="J58" s="39">
        <f>H58*3.04%</f>
        <v>3648</v>
      </c>
      <c r="K58" s="33">
        <f>H58-I58-J58</f>
        <v>112908</v>
      </c>
      <c r="L58" s="74">
        <v>16809.87</v>
      </c>
      <c r="M58" s="33">
        <v>0</v>
      </c>
      <c r="N58" s="75"/>
      <c r="O58" s="33">
        <v>25</v>
      </c>
      <c r="P58" s="33"/>
      <c r="Q58" s="39"/>
      <c r="R58" s="39">
        <f>I58+J58+L58+N58+O58+P58</f>
        <v>23926.87</v>
      </c>
      <c r="S58" s="39">
        <f>H58-R58</f>
        <v>96073.13</v>
      </c>
    </row>
    <row r="59" spans="1:71" s="73" customFormat="1" ht="37.15" customHeight="1" thickBot="1" x14ac:dyDescent="0.45">
      <c r="A59" s="28">
        <v>33</v>
      </c>
      <c r="B59" s="40">
        <v>44198</v>
      </c>
      <c r="C59" s="35">
        <v>45658</v>
      </c>
      <c r="D59" s="35" t="s">
        <v>27</v>
      </c>
      <c r="E59" s="50" t="s">
        <v>110</v>
      </c>
      <c r="F59" s="46" t="s">
        <v>74</v>
      </c>
      <c r="G59" s="76" t="s">
        <v>30</v>
      </c>
      <c r="H59" s="33">
        <v>60000</v>
      </c>
      <c r="I59" s="33">
        <f>H59*2.87%</f>
        <v>1722</v>
      </c>
      <c r="J59" s="39">
        <f>H59*3.04%</f>
        <v>1824</v>
      </c>
      <c r="K59" s="33">
        <f>H59-I59-J59</f>
        <v>56454</v>
      </c>
      <c r="L59" s="74">
        <v>3486.68</v>
      </c>
      <c r="M59" s="33">
        <v>0</v>
      </c>
      <c r="N59" s="75"/>
      <c r="O59" s="33">
        <v>25</v>
      </c>
      <c r="P59" s="33"/>
      <c r="Q59" s="39"/>
      <c r="R59" s="39">
        <f>I59+J59+L59+N59+O59+P59</f>
        <v>7057.68</v>
      </c>
      <c r="S59" s="33">
        <f>H59-R59</f>
        <v>52942.32</v>
      </c>
    </row>
    <row r="60" spans="1:71" s="73" customFormat="1" ht="37.15" customHeight="1" thickBot="1" x14ac:dyDescent="0.45">
      <c r="A60" s="28">
        <v>34</v>
      </c>
      <c r="B60" s="40">
        <v>45658</v>
      </c>
      <c r="C60" s="35">
        <v>45658</v>
      </c>
      <c r="D60" s="35" t="s">
        <v>38</v>
      </c>
      <c r="E60" s="50" t="s">
        <v>111</v>
      </c>
      <c r="F60" s="46" t="s">
        <v>74</v>
      </c>
      <c r="G60" s="76" t="s">
        <v>30</v>
      </c>
      <c r="H60" s="33">
        <v>60000</v>
      </c>
      <c r="I60" s="33">
        <f>H60*2.87%</f>
        <v>1722</v>
      </c>
      <c r="J60" s="39">
        <f>H60*3.04%</f>
        <v>1824</v>
      </c>
      <c r="K60" s="33">
        <f>H60-I60-J60</f>
        <v>56454</v>
      </c>
      <c r="L60" s="74">
        <v>3486.68</v>
      </c>
      <c r="M60" s="33">
        <v>0</v>
      </c>
      <c r="N60" s="75"/>
      <c r="O60" s="33">
        <v>25</v>
      </c>
      <c r="P60" s="33"/>
      <c r="Q60" s="39"/>
      <c r="R60" s="39">
        <f>I60+J60+L60+N60+O60+P60</f>
        <v>7057.68</v>
      </c>
      <c r="S60" s="33">
        <f>H60-R60</f>
        <v>52942.32</v>
      </c>
    </row>
    <row r="61" spans="1:71" s="73" customFormat="1" ht="48.6" customHeight="1" thickBot="1" x14ac:dyDescent="0.45">
      <c r="A61" s="71"/>
      <c r="B61" s="120" t="s">
        <v>41</v>
      </c>
      <c r="C61" s="121"/>
      <c r="D61" s="121"/>
      <c r="E61" s="121"/>
      <c r="F61" s="122"/>
      <c r="G61" s="77"/>
      <c r="H61" s="44">
        <f>H59+H58+H60</f>
        <v>240000</v>
      </c>
      <c r="I61" s="44">
        <f t="shared" ref="I61:S61" si="25">I59+I58+I60</f>
        <v>6888</v>
      </c>
      <c r="J61" s="44">
        <f t="shared" si="25"/>
        <v>7296</v>
      </c>
      <c r="K61" s="44">
        <f t="shared" si="25"/>
        <v>225816</v>
      </c>
      <c r="L61" s="44">
        <f t="shared" si="25"/>
        <v>23783.23</v>
      </c>
      <c r="M61" s="44">
        <f t="shared" si="25"/>
        <v>0</v>
      </c>
      <c r="N61" s="44">
        <f t="shared" si="25"/>
        <v>0</v>
      </c>
      <c r="O61" s="44">
        <f t="shared" si="25"/>
        <v>75</v>
      </c>
      <c r="P61" s="44">
        <f t="shared" si="25"/>
        <v>0</v>
      </c>
      <c r="Q61" s="44">
        <f t="shared" si="25"/>
        <v>0</v>
      </c>
      <c r="R61" s="44">
        <f t="shared" si="25"/>
        <v>38042.229999999996</v>
      </c>
      <c r="S61" s="44">
        <f t="shared" si="25"/>
        <v>201957.77000000002</v>
      </c>
    </row>
    <row r="62" spans="1:71" ht="48.6" customHeight="1" thickBot="1" x14ac:dyDescent="0.45">
      <c r="A62" s="28"/>
      <c r="B62" s="115" t="s">
        <v>112</v>
      </c>
      <c r="C62" s="115"/>
      <c r="D62" s="115"/>
      <c r="E62" s="115"/>
      <c r="F62" s="78"/>
      <c r="G62" s="65"/>
      <c r="H62" s="33"/>
      <c r="I62" s="33"/>
      <c r="J62" s="33"/>
      <c r="K62" s="33"/>
      <c r="L62" s="33"/>
      <c r="M62" s="33"/>
      <c r="N62" s="33"/>
      <c r="O62" s="33"/>
      <c r="P62" s="33"/>
      <c r="Q62" s="39"/>
      <c r="R62" s="39"/>
      <c r="S62" s="33"/>
    </row>
    <row r="63" spans="1:71" ht="35.450000000000003" customHeight="1" thickBot="1" x14ac:dyDescent="0.45">
      <c r="A63" s="28">
        <v>35</v>
      </c>
      <c r="B63" s="35">
        <v>44534</v>
      </c>
      <c r="C63" s="35">
        <v>45658</v>
      </c>
      <c r="D63" s="35" t="s">
        <v>38</v>
      </c>
      <c r="E63" s="50" t="s">
        <v>113</v>
      </c>
      <c r="F63" s="50" t="s">
        <v>114</v>
      </c>
      <c r="G63" s="60" t="s">
        <v>30</v>
      </c>
      <c r="H63" s="33">
        <v>140000</v>
      </c>
      <c r="I63" s="33">
        <f>H63*2.87%</f>
        <v>4018</v>
      </c>
      <c r="J63" s="33">
        <f>H63*3.04%</f>
        <v>4256</v>
      </c>
      <c r="K63" s="33">
        <f>H63-I63-J63</f>
        <v>131726</v>
      </c>
      <c r="L63" s="33">
        <v>21514.37</v>
      </c>
      <c r="M63" s="33"/>
      <c r="N63" s="33">
        <v>0</v>
      </c>
      <c r="O63" s="33">
        <v>25</v>
      </c>
      <c r="P63" s="43"/>
      <c r="Q63" s="39"/>
      <c r="R63" s="39">
        <f>I63+J63+L63+N63+O63+P63-Q63</f>
        <v>29813.37</v>
      </c>
      <c r="S63" s="33">
        <f>H63-R63</f>
        <v>110186.63</v>
      </c>
    </row>
    <row r="64" spans="1:71" ht="36.6" customHeight="1" thickBot="1" x14ac:dyDescent="0.45">
      <c r="A64" s="28">
        <v>36</v>
      </c>
      <c r="B64" s="35" t="s">
        <v>115</v>
      </c>
      <c r="C64" s="35">
        <v>45658</v>
      </c>
      <c r="D64" s="35" t="s">
        <v>38</v>
      </c>
      <c r="E64" s="50" t="s">
        <v>116</v>
      </c>
      <c r="F64" s="50" t="s">
        <v>117</v>
      </c>
      <c r="G64" s="60" t="s">
        <v>30</v>
      </c>
      <c r="H64" s="33">
        <v>90000</v>
      </c>
      <c r="I64" s="33">
        <f>H64*2.87%</f>
        <v>2583</v>
      </c>
      <c r="J64" s="33">
        <f>H64*3.04%</f>
        <v>2736</v>
      </c>
      <c r="K64" s="33">
        <f>H64-I64-J64</f>
        <v>84681</v>
      </c>
      <c r="L64" s="33">
        <v>8895.39</v>
      </c>
      <c r="M64" s="33"/>
      <c r="N64" s="33">
        <f>1715.45*2</f>
        <v>3430.9</v>
      </c>
      <c r="O64" s="33">
        <v>25</v>
      </c>
      <c r="P64" s="43"/>
      <c r="Q64" s="49"/>
      <c r="R64" s="39">
        <f>I64+J64+L64+N64+O64+P64</f>
        <v>17670.29</v>
      </c>
      <c r="S64" s="33">
        <f>H64-R64</f>
        <v>72329.709999999992</v>
      </c>
    </row>
    <row r="65" spans="1:19" ht="36.6" customHeight="1" thickBot="1" x14ac:dyDescent="0.45">
      <c r="A65" s="28">
        <v>37</v>
      </c>
      <c r="B65" s="35">
        <v>44565</v>
      </c>
      <c r="C65" s="35">
        <v>45660</v>
      </c>
      <c r="D65" s="35" t="s">
        <v>38</v>
      </c>
      <c r="E65" s="50" t="s">
        <v>118</v>
      </c>
      <c r="F65" s="50" t="s">
        <v>119</v>
      </c>
      <c r="G65" s="60" t="s">
        <v>30</v>
      </c>
      <c r="H65" s="33">
        <v>75000</v>
      </c>
      <c r="I65" s="33">
        <f>H65*2.87%</f>
        <v>2152.5</v>
      </c>
      <c r="J65" s="33">
        <f>H65*3.04%</f>
        <v>2280</v>
      </c>
      <c r="K65" s="33">
        <f>H65-I65-J65</f>
        <v>70567.5</v>
      </c>
      <c r="L65" s="33">
        <v>6309.38</v>
      </c>
      <c r="M65" s="33">
        <v>0</v>
      </c>
      <c r="N65" s="33">
        <v>0</v>
      </c>
      <c r="O65" s="33">
        <v>25</v>
      </c>
      <c r="P65" s="43"/>
      <c r="Q65" s="49"/>
      <c r="R65" s="39">
        <f>I65+J65+L65+N65+O65+P65</f>
        <v>10766.880000000001</v>
      </c>
      <c r="S65" s="33">
        <f>H65-R65</f>
        <v>64233.119999999995</v>
      </c>
    </row>
    <row r="66" spans="1:19" ht="36.6" customHeight="1" thickBot="1" x14ac:dyDescent="0.45">
      <c r="A66" s="28">
        <v>38</v>
      </c>
      <c r="B66" s="35">
        <v>45658</v>
      </c>
      <c r="C66" s="35">
        <v>45664</v>
      </c>
      <c r="D66" s="35" t="s">
        <v>38</v>
      </c>
      <c r="E66" s="50" t="s">
        <v>120</v>
      </c>
      <c r="F66" s="50" t="s">
        <v>121</v>
      </c>
      <c r="G66" s="60" t="s">
        <v>30</v>
      </c>
      <c r="H66" s="33">
        <v>50000</v>
      </c>
      <c r="I66" s="33">
        <f>H66*2.87%</f>
        <v>1435</v>
      </c>
      <c r="J66" s="33">
        <f>H66*3.04%</f>
        <v>1520</v>
      </c>
      <c r="K66" s="33">
        <f>H66-I66-J66</f>
        <v>47045</v>
      </c>
      <c r="L66" s="33">
        <v>1854</v>
      </c>
      <c r="M66" s="33">
        <v>0</v>
      </c>
      <c r="N66" s="33">
        <v>0</v>
      </c>
      <c r="O66" s="33">
        <v>25</v>
      </c>
      <c r="P66" s="43"/>
      <c r="Q66" s="49"/>
      <c r="R66" s="39">
        <f>I66+J66+L66+N66+O66+P66</f>
        <v>4834</v>
      </c>
      <c r="S66" s="33">
        <f>H66-R66</f>
        <v>45166</v>
      </c>
    </row>
    <row r="67" spans="1:19" ht="48.6" customHeight="1" thickBot="1" x14ac:dyDescent="0.45">
      <c r="A67" s="78"/>
      <c r="B67" s="120" t="s">
        <v>51</v>
      </c>
      <c r="C67" s="121"/>
      <c r="D67" s="121"/>
      <c r="E67" s="121"/>
      <c r="F67" s="122"/>
      <c r="G67" s="41"/>
      <c r="H67" s="44">
        <f>H63+H64+H65+H66</f>
        <v>355000</v>
      </c>
      <c r="I67" s="44">
        <f t="shared" ref="I67:J67" si="26">I63+I64+I65+I66</f>
        <v>10188.5</v>
      </c>
      <c r="J67" s="44">
        <f t="shared" si="26"/>
        <v>10792</v>
      </c>
      <c r="K67" s="44">
        <f>K63+K64+K65+K66</f>
        <v>334019.5</v>
      </c>
      <c r="L67" s="44">
        <f t="shared" ref="L67:S67" si="27">L63+L64+L65+L66</f>
        <v>38573.14</v>
      </c>
      <c r="M67" s="44">
        <f t="shared" si="27"/>
        <v>0</v>
      </c>
      <c r="N67" s="44">
        <f t="shared" si="27"/>
        <v>3430.9</v>
      </c>
      <c r="O67" s="44">
        <f t="shared" si="27"/>
        <v>100</v>
      </c>
      <c r="P67" s="44">
        <f t="shared" si="27"/>
        <v>0</v>
      </c>
      <c r="Q67" s="44">
        <f t="shared" si="27"/>
        <v>0</v>
      </c>
      <c r="R67" s="44">
        <f t="shared" si="27"/>
        <v>63084.540000000008</v>
      </c>
      <c r="S67" s="44">
        <f t="shared" si="27"/>
        <v>291915.45999999996</v>
      </c>
    </row>
    <row r="68" spans="1:19" ht="48.6" customHeight="1" thickBot="1" x14ac:dyDescent="0.45">
      <c r="A68" s="78"/>
      <c r="B68" s="114" t="s">
        <v>122</v>
      </c>
      <c r="C68" s="125"/>
      <c r="D68" s="115"/>
      <c r="E68" s="123"/>
      <c r="F68" s="78"/>
      <c r="G68" s="41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43"/>
    </row>
    <row r="69" spans="1:19" ht="48" customHeight="1" thickBot="1" x14ac:dyDescent="0.45">
      <c r="A69" s="28">
        <v>39</v>
      </c>
      <c r="B69" s="40" t="s">
        <v>123</v>
      </c>
      <c r="C69" s="35">
        <v>45992</v>
      </c>
      <c r="D69" s="60" t="s">
        <v>27</v>
      </c>
      <c r="E69" s="50" t="s">
        <v>124</v>
      </c>
      <c r="F69" s="79" t="s">
        <v>125</v>
      </c>
      <c r="G69" s="60" t="s">
        <v>30</v>
      </c>
      <c r="H69" s="33">
        <v>250000</v>
      </c>
      <c r="I69" s="33">
        <f>H69*2.87%</f>
        <v>7175</v>
      </c>
      <c r="J69" s="33">
        <f>193525*3.04%</f>
        <v>5883.16</v>
      </c>
      <c r="K69" s="33">
        <f>H69-I69-J69</f>
        <v>236941.84</v>
      </c>
      <c r="L69" s="33">
        <v>47818.33</v>
      </c>
      <c r="M69" s="74"/>
      <c r="N69" s="43"/>
      <c r="O69" s="33">
        <v>25</v>
      </c>
      <c r="P69" s="63"/>
      <c r="Q69" s="43"/>
      <c r="R69" s="39">
        <f>I69+J69+L69+N69+O69+P69</f>
        <v>60901.490000000005</v>
      </c>
      <c r="S69" s="33">
        <f>H69-R69</f>
        <v>189098.51</v>
      </c>
    </row>
    <row r="70" spans="1:19" ht="48.6" customHeight="1" thickBot="1" x14ac:dyDescent="0.45">
      <c r="A70" s="28">
        <v>40</v>
      </c>
      <c r="B70" s="40">
        <v>44936</v>
      </c>
      <c r="C70" s="35">
        <v>45660</v>
      </c>
      <c r="D70" s="60" t="s">
        <v>27</v>
      </c>
      <c r="E70" s="50" t="s">
        <v>126</v>
      </c>
      <c r="F70" s="79" t="s">
        <v>127</v>
      </c>
      <c r="G70" s="60" t="s">
        <v>30</v>
      </c>
      <c r="H70" s="33">
        <v>80000</v>
      </c>
      <c r="I70" s="33">
        <f>H70*2.87%</f>
        <v>2296</v>
      </c>
      <c r="J70" s="33">
        <f>H70*3.04%</f>
        <v>2432</v>
      </c>
      <c r="K70" s="33">
        <f t="shared" ref="K70:K73" si="28">H70-I70-J70</f>
        <v>75272</v>
      </c>
      <c r="L70" s="33">
        <v>7400.87</v>
      </c>
      <c r="M70" s="74"/>
      <c r="N70" s="43"/>
      <c r="O70" s="33">
        <v>25</v>
      </c>
      <c r="P70" s="63"/>
      <c r="Q70" s="43"/>
      <c r="R70" s="39">
        <f>I70+J70+L70+N70+O70+P70</f>
        <v>12153.869999999999</v>
      </c>
      <c r="S70" s="33">
        <f>H70-R70</f>
        <v>67846.13</v>
      </c>
    </row>
    <row r="71" spans="1:19" ht="48.6" customHeight="1" thickBot="1" x14ac:dyDescent="0.45">
      <c r="A71" s="28">
        <v>41</v>
      </c>
      <c r="B71" s="40">
        <v>44572</v>
      </c>
      <c r="C71" s="35">
        <v>45992</v>
      </c>
      <c r="D71" s="60" t="s">
        <v>27</v>
      </c>
      <c r="E71" s="50" t="s">
        <v>128</v>
      </c>
      <c r="F71" s="79" t="s">
        <v>129</v>
      </c>
      <c r="G71" s="60" t="s">
        <v>30</v>
      </c>
      <c r="H71" s="33">
        <v>120000</v>
      </c>
      <c r="I71" s="33">
        <f t="shared" ref="I71:I73" si="29">H71*2.87%</f>
        <v>3444</v>
      </c>
      <c r="J71" s="33">
        <f t="shared" ref="J71:J73" si="30">H71*3.04%</f>
        <v>3648</v>
      </c>
      <c r="K71" s="33">
        <f t="shared" si="28"/>
        <v>112908</v>
      </c>
      <c r="L71" s="33">
        <v>16809.87</v>
      </c>
      <c r="M71" s="74"/>
      <c r="N71" s="43"/>
      <c r="O71" s="33">
        <v>25</v>
      </c>
      <c r="P71" s="63"/>
      <c r="Q71" s="43"/>
      <c r="R71" s="39">
        <f t="shared" ref="R71:R73" si="31">I71+J71+L71+N71+O71+P71</f>
        <v>23926.87</v>
      </c>
      <c r="S71" s="33">
        <f t="shared" ref="S71:S73" si="32">H71-R71</f>
        <v>96073.13</v>
      </c>
    </row>
    <row r="72" spans="1:19" ht="48" customHeight="1" thickBot="1" x14ac:dyDescent="0.45">
      <c r="A72" s="28">
        <v>42</v>
      </c>
      <c r="B72" s="40">
        <v>44572</v>
      </c>
      <c r="C72" s="35">
        <v>45992</v>
      </c>
      <c r="D72" s="60" t="s">
        <v>27</v>
      </c>
      <c r="E72" s="50" t="s">
        <v>130</v>
      </c>
      <c r="F72" s="79" t="s">
        <v>131</v>
      </c>
      <c r="G72" s="60" t="s">
        <v>30</v>
      </c>
      <c r="H72" s="33">
        <v>85000</v>
      </c>
      <c r="I72" s="33">
        <f t="shared" si="29"/>
        <v>2439.5</v>
      </c>
      <c r="J72" s="33">
        <f t="shared" si="30"/>
        <v>2584</v>
      </c>
      <c r="K72" s="33">
        <f t="shared" si="28"/>
        <v>79976.5</v>
      </c>
      <c r="L72" s="33">
        <v>8576.99</v>
      </c>
      <c r="M72" s="74">
        <v>0</v>
      </c>
      <c r="N72" s="43"/>
      <c r="O72" s="33">
        <v>25</v>
      </c>
      <c r="P72" s="63"/>
      <c r="Q72" s="43"/>
      <c r="R72" s="39">
        <f t="shared" si="31"/>
        <v>13625.49</v>
      </c>
      <c r="S72" s="33">
        <f t="shared" si="32"/>
        <v>71374.509999999995</v>
      </c>
    </row>
    <row r="73" spans="1:19" ht="48.6" customHeight="1" thickBot="1" x14ac:dyDescent="0.45">
      <c r="A73" s="28">
        <v>43</v>
      </c>
      <c r="B73" s="40">
        <v>44958</v>
      </c>
      <c r="C73" s="35">
        <v>45689</v>
      </c>
      <c r="D73" s="60" t="s">
        <v>38</v>
      </c>
      <c r="E73" s="50" t="s">
        <v>132</v>
      </c>
      <c r="F73" s="79" t="s">
        <v>133</v>
      </c>
      <c r="G73" s="60" t="s">
        <v>30</v>
      </c>
      <c r="H73" s="33">
        <v>95000</v>
      </c>
      <c r="I73" s="33">
        <f t="shared" si="29"/>
        <v>2726.5</v>
      </c>
      <c r="J73" s="33">
        <f t="shared" si="30"/>
        <v>2888</v>
      </c>
      <c r="K73" s="33">
        <f t="shared" si="28"/>
        <v>89385.5</v>
      </c>
      <c r="L73" s="33">
        <v>10929.24</v>
      </c>
      <c r="M73" s="74"/>
      <c r="N73" s="43"/>
      <c r="O73" s="33">
        <v>25</v>
      </c>
      <c r="P73" s="74">
        <v>0</v>
      </c>
      <c r="Q73" s="43"/>
      <c r="R73" s="39">
        <f t="shared" si="31"/>
        <v>16568.739999999998</v>
      </c>
      <c r="S73" s="33">
        <f t="shared" si="32"/>
        <v>78431.260000000009</v>
      </c>
    </row>
    <row r="74" spans="1:19" ht="48.6" customHeight="1" thickBot="1" x14ac:dyDescent="0.45">
      <c r="A74" s="28"/>
      <c r="B74" s="120" t="s">
        <v>51</v>
      </c>
      <c r="C74" s="121"/>
      <c r="D74" s="121"/>
      <c r="E74" s="121"/>
      <c r="F74" s="122"/>
      <c r="G74" s="43"/>
      <c r="H74" s="44">
        <f>H69+H70+H71+H72+H73</f>
        <v>630000</v>
      </c>
      <c r="I74" s="44">
        <f t="shared" ref="I74:K74" si="33">I69+I70+I71+I72+I73</f>
        <v>18081</v>
      </c>
      <c r="J74" s="44">
        <f t="shared" si="33"/>
        <v>17435.16</v>
      </c>
      <c r="K74" s="44">
        <f t="shared" si="33"/>
        <v>594483.84</v>
      </c>
      <c r="L74" s="44">
        <f>L69+L70+L71+L72+L73</f>
        <v>91535.300000000017</v>
      </c>
      <c r="M74" s="44">
        <f t="shared" ref="M74:S74" si="34">M69+M70+M71+M72+M73</f>
        <v>0</v>
      </c>
      <c r="N74" s="44">
        <f t="shared" si="34"/>
        <v>0</v>
      </c>
      <c r="O74" s="44">
        <f t="shared" si="34"/>
        <v>125</v>
      </c>
      <c r="P74" s="44">
        <f t="shared" si="34"/>
        <v>0</v>
      </c>
      <c r="Q74" s="44">
        <f t="shared" si="34"/>
        <v>0</v>
      </c>
      <c r="R74" s="44">
        <f t="shared" si="34"/>
        <v>127176.45999999999</v>
      </c>
      <c r="S74" s="44">
        <f t="shared" si="34"/>
        <v>502823.54000000004</v>
      </c>
    </row>
    <row r="75" spans="1:19" ht="48.6" customHeight="1" thickBot="1" x14ac:dyDescent="0.45">
      <c r="A75" s="28"/>
      <c r="B75" s="114" t="s">
        <v>134</v>
      </c>
      <c r="C75" s="115"/>
      <c r="D75" s="115"/>
      <c r="E75" s="115"/>
      <c r="F75" s="42"/>
      <c r="G75" s="41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43"/>
    </row>
    <row r="76" spans="1:19" ht="47.25" customHeight="1" thickBot="1" x14ac:dyDescent="0.45">
      <c r="A76" s="28">
        <v>44</v>
      </c>
      <c r="B76" s="40" t="s">
        <v>135</v>
      </c>
      <c r="C76" s="35" t="s">
        <v>136</v>
      </c>
      <c r="D76" s="35" t="s">
        <v>27</v>
      </c>
      <c r="E76" s="50" t="s">
        <v>137</v>
      </c>
      <c r="F76" s="50" t="s">
        <v>138</v>
      </c>
      <c r="G76" s="60" t="s">
        <v>30</v>
      </c>
      <c r="H76" s="33">
        <v>200000</v>
      </c>
      <c r="I76" s="74">
        <f t="shared" ref="I76:I83" si="35">H76*2.87%</f>
        <v>5740</v>
      </c>
      <c r="J76" s="33">
        <f>193525*3.04%</f>
        <v>5883.16</v>
      </c>
      <c r="K76" s="74">
        <f t="shared" ref="K76:K83" si="36">H76-I76-J76</f>
        <v>188376.84</v>
      </c>
      <c r="L76" s="39">
        <v>35677.08</v>
      </c>
      <c r="M76" s="33"/>
      <c r="N76" s="33"/>
      <c r="O76" s="33">
        <v>25</v>
      </c>
      <c r="P76" s="33"/>
      <c r="Q76" s="75"/>
      <c r="R76" s="39">
        <f t="shared" ref="R76:R83" si="37">I76+J76+L76+N76+O76+P76</f>
        <v>47325.240000000005</v>
      </c>
      <c r="S76" s="33">
        <f t="shared" ref="S76:S83" si="38">H76-R76</f>
        <v>152674.76</v>
      </c>
    </row>
    <row r="77" spans="1:19" ht="53.25" customHeight="1" thickBot="1" x14ac:dyDescent="0.45">
      <c r="A77" s="28">
        <v>45</v>
      </c>
      <c r="B77" s="40">
        <v>44200</v>
      </c>
      <c r="C77" s="35">
        <v>45658</v>
      </c>
      <c r="D77" s="35" t="s">
        <v>38</v>
      </c>
      <c r="E77" s="50" t="s">
        <v>139</v>
      </c>
      <c r="F77" s="79" t="s">
        <v>140</v>
      </c>
      <c r="G77" s="60" t="s">
        <v>30</v>
      </c>
      <c r="H77" s="33">
        <v>95000</v>
      </c>
      <c r="I77" s="74">
        <f t="shared" si="35"/>
        <v>2726.5</v>
      </c>
      <c r="J77" s="33">
        <f t="shared" ref="J77:J83" si="39">H77*3.04%</f>
        <v>2888</v>
      </c>
      <c r="K77" s="74">
        <f t="shared" si="36"/>
        <v>89385.5</v>
      </c>
      <c r="L77" s="39">
        <v>10929.31</v>
      </c>
      <c r="M77" s="33"/>
      <c r="N77" s="33"/>
      <c r="O77" s="33">
        <v>25</v>
      </c>
      <c r="P77" s="33"/>
      <c r="Q77" s="75"/>
      <c r="R77" s="39">
        <f t="shared" si="37"/>
        <v>16568.809999999998</v>
      </c>
      <c r="S77" s="33">
        <f t="shared" si="38"/>
        <v>78431.19</v>
      </c>
    </row>
    <row r="78" spans="1:19" ht="62.45" customHeight="1" thickBot="1" x14ac:dyDescent="0.45">
      <c r="A78" s="28">
        <v>46</v>
      </c>
      <c r="B78" s="40" t="s">
        <v>141</v>
      </c>
      <c r="C78" s="40" t="s">
        <v>142</v>
      </c>
      <c r="D78" s="35" t="s">
        <v>38</v>
      </c>
      <c r="E78" s="50" t="s">
        <v>143</v>
      </c>
      <c r="F78" s="80" t="s">
        <v>144</v>
      </c>
      <c r="G78" s="35" t="s">
        <v>30</v>
      </c>
      <c r="H78" s="33">
        <v>95000</v>
      </c>
      <c r="I78" s="74">
        <f t="shared" si="35"/>
        <v>2726.5</v>
      </c>
      <c r="J78" s="33">
        <f t="shared" si="39"/>
        <v>2888</v>
      </c>
      <c r="K78" s="33">
        <f t="shared" si="36"/>
        <v>89385.5</v>
      </c>
      <c r="L78" s="39">
        <v>10929.24</v>
      </c>
      <c r="M78" s="33"/>
      <c r="N78" s="33"/>
      <c r="O78" s="33">
        <v>25</v>
      </c>
      <c r="P78" s="33"/>
      <c r="Q78" s="39"/>
      <c r="R78" s="39">
        <f t="shared" si="37"/>
        <v>16568.739999999998</v>
      </c>
      <c r="S78" s="33">
        <f t="shared" si="38"/>
        <v>78431.260000000009</v>
      </c>
    </row>
    <row r="79" spans="1:19" ht="61.15" customHeight="1" thickBot="1" x14ac:dyDescent="0.45">
      <c r="A79" s="28">
        <v>47</v>
      </c>
      <c r="B79" s="40">
        <v>45023</v>
      </c>
      <c r="C79" s="40">
        <v>45664</v>
      </c>
      <c r="D79" s="35" t="s">
        <v>27</v>
      </c>
      <c r="E79" s="50" t="s">
        <v>145</v>
      </c>
      <c r="F79" s="80" t="s">
        <v>146</v>
      </c>
      <c r="G79" s="35" t="s">
        <v>30</v>
      </c>
      <c r="H79" s="33">
        <v>155000</v>
      </c>
      <c r="I79" s="74">
        <f t="shared" si="35"/>
        <v>4448.5</v>
      </c>
      <c r="J79" s="33">
        <f t="shared" si="39"/>
        <v>4712</v>
      </c>
      <c r="K79" s="33">
        <f t="shared" si="36"/>
        <v>145839.5</v>
      </c>
      <c r="L79" s="39">
        <v>25042.74</v>
      </c>
      <c r="M79" s="33"/>
      <c r="N79" s="33">
        <v>0</v>
      </c>
      <c r="O79" s="33">
        <v>25</v>
      </c>
      <c r="P79" s="33"/>
      <c r="Q79" s="39"/>
      <c r="R79" s="39">
        <f t="shared" si="37"/>
        <v>34228.240000000005</v>
      </c>
      <c r="S79" s="33">
        <f t="shared" si="38"/>
        <v>120771.76</v>
      </c>
    </row>
    <row r="80" spans="1:19" ht="61.15" customHeight="1" thickBot="1" x14ac:dyDescent="0.45">
      <c r="A80" s="28">
        <v>48</v>
      </c>
      <c r="B80" s="40" t="s">
        <v>147</v>
      </c>
      <c r="C80" s="40">
        <v>45663</v>
      </c>
      <c r="D80" s="35" t="s">
        <v>27</v>
      </c>
      <c r="E80" s="50" t="s">
        <v>148</v>
      </c>
      <c r="F80" s="80" t="s">
        <v>144</v>
      </c>
      <c r="G80" s="35" t="s">
        <v>30</v>
      </c>
      <c r="H80" s="33">
        <v>75000</v>
      </c>
      <c r="I80" s="74">
        <f t="shared" si="35"/>
        <v>2152.5</v>
      </c>
      <c r="J80" s="33">
        <f t="shared" si="39"/>
        <v>2280</v>
      </c>
      <c r="K80" s="33">
        <f t="shared" si="36"/>
        <v>70567.5</v>
      </c>
      <c r="L80" s="74">
        <v>6309.38</v>
      </c>
      <c r="M80" s="33">
        <v>0</v>
      </c>
      <c r="N80" s="33">
        <v>0</v>
      </c>
      <c r="O80" s="33">
        <v>25</v>
      </c>
      <c r="P80" s="33"/>
      <c r="Q80" s="39"/>
      <c r="R80" s="39">
        <f t="shared" si="37"/>
        <v>10766.880000000001</v>
      </c>
      <c r="S80" s="33">
        <f t="shared" si="38"/>
        <v>64233.119999999995</v>
      </c>
    </row>
    <row r="81" spans="1:22" ht="61.15" customHeight="1" thickBot="1" x14ac:dyDescent="0.45">
      <c r="A81" s="28">
        <v>49</v>
      </c>
      <c r="B81" s="40" t="s">
        <v>149</v>
      </c>
      <c r="C81" s="40">
        <v>45660</v>
      </c>
      <c r="D81" s="35" t="s">
        <v>27</v>
      </c>
      <c r="E81" s="50" t="s">
        <v>150</v>
      </c>
      <c r="F81" s="80" t="s">
        <v>151</v>
      </c>
      <c r="G81" s="35" t="s">
        <v>30</v>
      </c>
      <c r="H81" s="33">
        <v>60000</v>
      </c>
      <c r="I81" s="74">
        <f t="shared" si="35"/>
        <v>1722</v>
      </c>
      <c r="J81" s="33">
        <f t="shared" si="39"/>
        <v>1824</v>
      </c>
      <c r="K81" s="33">
        <f t="shared" si="36"/>
        <v>56454</v>
      </c>
      <c r="L81" s="74">
        <v>3486.68</v>
      </c>
      <c r="M81" s="33"/>
      <c r="N81" s="33">
        <v>0</v>
      </c>
      <c r="O81" s="33">
        <v>25</v>
      </c>
      <c r="P81" s="33"/>
      <c r="Q81" s="39"/>
      <c r="R81" s="39">
        <f t="shared" si="37"/>
        <v>7057.68</v>
      </c>
      <c r="S81" s="33">
        <f t="shared" si="38"/>
        <v>52942.32</v>
      </c>
    </row>
    <row r="82" spans="1:22" ht="61.15" customHeight="1" thickBot="1" x14ac:dyDescent="0.45">
      <c r="A82" s="28">
        <v>50</v>
      </c>
      <c r="B82" s="40">
        <v>45294</v>
      </c>
      <c r="C82" s="40">
        <v>45660</v>
      </c>
      <c r="D82" s="35" t="s">
        <v>27</v>
      </c>
      <c r="E82" s="50" t="s">
        <v>152</v>
      </c>
      <c r="F82" s="80" t="s">
        <v>153</v>
      </c>
      <c r="G82" s="35" t="s">
        <v>30</v>
      </c>
      <c r="H82" s="33">
        <v>82000</v>
      </c>
      <c r="I82" s="74">
        <f t="shared" si="35"/>
        <v>2353.4</v>
      </c>
      <c r="J82" s="33">
        <f t="shared" si="39"/>
        <v>2492.8000000000002</v>
      </c>
      <c r="K82" s="33">
        <f t="shared" si="36"/>
        <v>77153.8</v>
      </c>
      <c r="L82" s="74">
        <v>7871.32</v>
      </c>
      <c r="M82" s="33"/>
      <c r="N82" s="33">
        <v>0</v>
      </c>
      <c r="O82" s="33">
        <v>25</v>
      </c>
      <c r="P82" s="33"/>
      <c r="Q82" s="39"/>
      <c r="R82" s="39">
        <f t="shared" si="37"/>
        <v>12742.52</v>
      </c>
      <c r="S82" s="33">
        <f t="shared" si="38"/>
        <v>69257.48</v>
      </c>
    </row>
    <row r="83" spans="1:22" ht="61.15" customHeight="1" thickBot="1" x14ac:dyDescent="0.45">
      <c r="A83" s="28">
        <v>51</v>
      </c>
      <c r="B83" s="40">
        <v>45294</v>
      </c>
      <c r="C83" s="40">
        <v>45660</v>
      </c>
      <c r="D83" s="35" t="s">
        <v>27</v>
      </c>
      <c r="E83" s="50" t="s">
        <v>154</v>
      </c>
      <c r="F83" s="80" t="s">
        <v>155</v>
      </c>
      <c r="G83" s="35" t="s">
        <v>30</v>
      </c>
      <c r="H83" s="33">
        <v>60000</v>
      </c>
      <c r="I83" s="74">
        <f t="shared" si="35"/>
        <v>1722</v>
      </c>
      <c r="J83" s="33">
        <f t="shared" si="39"/>
        <v>1824</v>
      </c>
      <c r="K83" s="33">
        <f t="shared" si="36"/>
        <v>56454</v>
      </c>
      <c r="L83" s="74">
        <v>3486.68</v>
      </c>
      <c r="M83" s="33"/>
      <c r="N83" s="33">
        <v>0</v>
      </c>
      <c r="O83" s="33">
        <v>25</v>
      </c>
      <c r="P83" s="33"/>
      <c r="Q83" s="39"/>
      <c r="R83" s="39">
        <f t="shared" si="37"/>
        <v>7057.68</v>
      </c>
      <c r="S83" s="33">
        <f t="shared" si="38"/>
        <v>52942.32</v>
      </c>
    </row>
    <row r="84" spans="1:22" ht="48.6" customHeight="1" thickBot="1" x14ac:dyDescent="0.45">
      <c r="A84" s="78"/>
      <c r="B84" s="120" t="s">
        <v>51</v>
      </c>
      <c r="C84" s="121"/>
      <c r="D84" s="121"/>
      <c r="E84" s="121"/>
      <c r="F84" s="121"/>
      <c r="G84" s="41"/>
      <c r="H84" s="44">
        <f t="shared" ref="H84:N84" si="40">+H76+H77+H78+H79+H80+H81+H82+H83</f>
        <v>822000</v>
      </c>
      <c r="I84" s="44">
        <f t="shared" si="40"/>
        <v>23591.4</v>
      </c>
      <c r="J84" s="44">
        <f t="shared" si="40"/>
        <v>24791.96</v>
      </c>
      <c r="K84" s="44">
        <f t="shared" si="40"/>
        <v>773616.64000000001</v>
      </c>
      <c r="L84" s="44">
        <f t="shared" si="40"/>
        <v>103732.43</v>
      </c>
      <c r="M84" s="44">
        <f t="shared" si="40"/>
        <v>0</v>
      </c>
      <c r="N84" s="44">
        <f t="shared" si="40"/>
        <v>0</v>
      </c>
      <c r="O84" s="44">
        <f t="shared" ref="O84:S84" si="41">+O76+O77+O78+O79+O80+O81+O82+O83</f>
        <v>200</v>
      </c>
      <c r="P84" s="44">
        <f t="shared" si="41"/>
        <v>0</v>
      </c>
      <c r="Q84" s="44">
        <f t="shared" si="41"/>
        <v>0</v>
      </c>
      <c r="R84" s="44">
        <f t="shared" si="41"/>
        <v>152315.79</v>
      </c>
      <c r="S84" s="44">
        <f t="shared" si="41"/>
        <v>669684.21</v>
      </c>
      <c r="T84" s="81"/>
      <c r="V84" s="82"/>
    </row>
    <row r="85" spans="1:22" ht="48.6" customHeight="1" thickBot="1" x14ac:dyDescent="0.45">
      <c r="A85" s="78"/>
      <c r="B85" s="114" t="s">
        <v>156</v>
      </c>
      <c r="C85" s="115"/>
      <c r="D85" s="115"/>
      <c r="E85" s="115"/>
      <c r="F85" s="42"/>
      <c r="G85" s="41"/>
      <c r="H85" s="43"/>
      <c r="I85" s="43"/>
      <c r="J85" s="43"/>
      <c r="K85" s="43"/>
      <c r="L85" s="43"/>
      <c r="M85" s="43"/>
      <c r="N85" s="43"/>
      <c r="O85" s="43"/>
      <c r="P85" s="43"/>
      <c r="Q85" s="49"/>
      <c r="R85" s="49"/>
      <c r="S85" s="43"/>
    </row>
    <row r="86" spans="1:22" ht="37.5" customHeight="1" thickBot="1" x14ac:dyDescent="0.45">
      <c r="A86" s="28"/>
      <c r="B86" s="35"/>
      <c r="C86" s="35"/>
      <c r="D86" s="36"/>
      <c r="E86" s="32"/>
      <c r="F86" s="32"/>
      <c r="G86" s="36"/>
      <c r="H86" s="33">
        <v>0</v>
      </c>
      <c r="I86" s="34">
        <f>+H86*2.87%</f>
        <v>0</v>
      </c>
      <c r="J86" s="34">
        <f t="shared" ref="J86" si="42">H86*3.04%</f>
        <v>0</v>
      </c>
      <c r="K86" s="34">
        <f>H86-I86-J86</f>
        <v>0</v>
      </c>
      <c r="L86" s="37">
        <v>0</v>
      </c>
      <c r="M86" s="37"/>
      <c r="N86" s="34"/>
      <c r="O86" s="34">
        <v>0</v>
      </c>
      <c r="P86" s="34"/>
      <c r="Q86" s="47">
        <v>0</v>
      </c>
      <c r="R86" s="47">
        <f>I86+J86+L86+N86+O86+P86-Q86</f>
        <v>0</v>
      </c>
      <c r="S86" s="34">
        <f>H86-R86</f>
        <v>0</v>
      </c>
    </row>
    <row r="87" spans="1:22" ht="37.5" customHeight="1" thickBot="1" x14ac:dyDescent="0.45">
      <c r="A87" s="28"/>
      <c r="B87" s="40"/>
      <c r="C87" s="60"/>
      <c r="D87" s="64"/>
      <c r="E87" s="61"/>
      <c r="F87" s="32"/>
      <c r="G87" s="36"/>
      <c r="H87" s="83">
        <f>H86</f>
        <v>0</v>
      </c>
      <c r="I87" s="83">
        <f>I86</f>
        <v>0</v>
      </c>
      <c r="J87" s="83">
        <f>J86</f>
        <v>0</v>
      </c>
      <c r="K87" s="83">
        <f t="shared" ref="K87:R87" si="43">K86</f>
        <v>0</v>
      </c>
      <c r="L87" s="83">
        <f>L86</f>
        <v>0</v>
      </c>
      <c r="M87" s="83"/>
      <c r="N87" s="83">
        <f t="shared" si="43"/>
        <v>0</v>
      </c>
      <c r="O87" s="83">
        <f t="shared" si="43"/>
        <v>0</v>
      </c>
      <c r="P87" s="83">
        <f t="shared" si="43"/>
        <v>0</v>
      </c>
      <c r="Q87" s="83">
        <f t="shared" si="43"/>
        <v>0</v>
      </c>
      <c r="R87" s="84">
        <f t="shared" si="43"/>
        <v>0</v>
      </c>
      <c r="S87" s="83">
        <f>S86</f>
        <v>0</v>
      </c>
    </row>
    <row r="88" spans="1:22" ht="48.6" customHeight="1" thickBot="1" x14ac:dyDescent="0.45">
      <c r="A88" s="28"/>
      <c r="B88" s="114" t="s">
        <v>157</v>
      </c>
      <c r="C88" s="115"/>
      <c r="D88" s="115"/>
      <c r="E88" s="123"/>
      <c r="F88" s="32"/>
      <c r="G88" s="85"/>
      <c r="H88" s="86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8"/>
    </row>
    <row r="89" spans="1:22" ht="69" customHeight="1" thickBot="1" x14ac:dyDescent="0.45">
      <c r="A89" s="28">
        <v>52</v>
      </c>
      <c r="B89" s="35">
        <v>44958</v>
      </c>
      <c r="C89" s="35">
        <v>45658</v>
      </c>
      <c r="D89" s="36" t="s">
        <v>27</v>
      </c>
      <c r="E89" s="61" t="s">
        <v>158</v>
      </c>
      <c r="F89" s="89" t="s">
        <v>159</v>
      </c>
      <c r="G89" s="90" t="s">
        <v>30</v>
      </c>
      <c r="H89" s="33">
        <v>150000</v>
      </c>
      <c r="I89" s="33">
        <f t="shared" ref="I89:I93" si="44">+H89*2.87%</f>
        <v>4305</v>
      </c>
      <c r="J89" s="33">
        <f t="shared" ref="J89:J93" si="45">H89*3.04%</f>
        <v>4560</v>
      </c>
      <c r="K89" s="33">
        <f t="shared" ref="K89:K93" si="46">H89-I89-J89</f>
        <v>141135</v>
      </c>
      <c r="L89" s="37">
        <v>23866.62</v>
      </c>
      <c r="M89" s="37"/>
      <c r="N89" s="37"/>
      <c r="O89" s="37">
        <v>25</v>
      </c>
      <c r="P89" s="37">
        <v>0</v>
      </c>
      <c r="Q89" s="91"/>
      <c r="R89" s="92">
        <f t="shared" ref="R89:R93" si="47">I89+J89+L89+P89+O89+N89</f>
        <v>32756.62</v>
      </c>
      <c r="S89" s="93">
        <f t="shared" ref="S89:S93" si="48">H89-R89</f>
        <v>117243.38</v>
      </c>
    </row>
    <row r="90" spans="1:22" ht="69" customHeight="1" thickBot="1" x14ac:dyDescent="0.45">
      <c r="A90" s="28">
        <v>53</v>
      </c>
      <c r="B90" s="35">
        <v>45294</v>
      </c>
      <c r="C90" s="35">
        <v>45660</v>
      </c>
      <c r="D90" s="36" t="s">
        <v>38</v>
      </c>
      <c r="E90" s="61" t="s">
        <v>160</v>
      </c>
      <c r="F90" s="89" t="s">
        <v>161</v>
      </c>
      <c r="G90" s="90" t="s">
        <v>30</v>
      </c>
      <c r="H90" s="33">
        <v>130000</v>
      </c>
      <c r="I90" s="33">
        <f t="shared" si="44"/>
        <v>3731</v>
      </c>
      <c r="J90" s="33">
        <f t="shared" si="45"/>
        <v>3952</v>
      </c>
      <c r="K90" s="33">
        <f t="shared" si="46"/>
        <v>122317</v>
      </c>
      <c r="L90" s="37">
        <v>19162.12</v>
      </c>
      <c r="M90" s="37"/>
      <c r="N90" s="37"/>
      <c r="O90" s="37">
        <v>25</v>
      </c>
      <c r="P90" s="37">
        <v>0</v>
      </c>
      <c r="Q90" s="91"/>
      <c r="R90" s="92">
        <f t="shared" si="47"/>
        <v>26870.12</v>
      </c>
      <c r="S90" s="93">
        <f t="shared" si="48"/>
        <v>103129.88</v>
      </c>
    </row>
    <row r="91" spans="1:22" ht="63.6" customHeight="1" thickBot="1" x14ac:dyDescent="0.45">
      <c r="A91" s="28">
        <v>54</v>
      </c>
      <c r="B91" s="35">
        <v>44929</v>
      </c>
      <c r="C91" s="35">
        <v>45660</v>
      </c>
      <c r="D91" s="36" t="s">
        <v>27</v>
      </c>
      <c r="E91" s="61" t="s">
        <v>162</v>
      </c>
      <c r="F91" s="89" t="s">
        <v>163</v>
      </c>
      <c r="G91" s="90" t="s">
        <v>30</v>
      </c>
      <c r="H91" s="33">
        <v>85000</v>
      </c>
      <c r="I91" s="33">
        <f t="shared" si="44"/>
        <v>2439.5</v>
      </c>
      <c r="J91" s="33">
        <f t="shared" si="45"/>
        <v>2584</v>
      </c>
      <c r="K91" s="33">
        <f t="shared" si="46"/>
        <v>79976.5</v>
      </c>
      <c r="L91" s="37">
        <v>8576.99</v>
      </c>
      <c r="M91" s="37">
        <v>0</v>
      </c>
      <c r="N91" s="37"/>
      <c r="O91" s="37">
        <v>25</v>
      </c>
      <c r="P91" s="37">
        <v>0</v>
      </c>
      <c r="Q91" s="91"/>
      <c r="R91" s="92">
        <f t="shared" si="47"/>
        <v>13625.49</v>
      </c>
      <c r="S91" s="93">
        <f t="shared" si="48"/>
        <v>71374.509999999995</v>
      </c>
    </row>
    <row r="92" spans="1:22" ht="63.6" customHeight="1" thickBot="1" x14ac:dyDescent="0.45">
      <c r="A92" s="28">
        <v>55</v>
      </c>
      <c r="B92" s="35">
        <v>44932</v>
      </c>
      <c r="C92" s="35">
        <v>45664</v>
      </c>
      <c r="D92" s="36" t="s">
        <v>27</v>
      </c>
      <c r="E92" s="61" t="s">
        <v>164</v>
      </c>
      <c r="F92" s="89" t="s">
        <v>165</v>
      </c>
      <c r="G92" s="90" t="s">
        <v>30</v>
      </c>
      <c r="H92" s="33">
        <v>75000</v>
      </c>
      <c r="I92" s="33">
        <f t="shared" si="44"/>
        <v>2152.5</v>
      </c>
      <c r="J92" s="33">
        <f t="shared" si="45"/>
        <v>2280</v>
      </c>
      <c r="K92" s="33">
        <f t="shared" si="46"/>
        <v>70567.5</v>
      </c>
      <c r="L92" s="37">
        <v>6309.38</v>
      </c>
      <c r="M92" s="37">
        <v>0</v>
      </c>
      <c r="N92" s="37"/>
      <c r="O92" s="37">
        <v>25</v>
      </c>
      <c r="P92" s="37">
        <v>0</v>
      </c>
      <c r="Q92" s="91"/>
      <c r="R92" s="92">
        <f t="shared" si="47"/>
        <v>10766.880000000001</v>
      </c>
      <c r="S92" s="93">
        <f t="shared" si="48"/>
        <v>64233.119999999995</v>
      </c>
    </row>
    <row r="93" spans="1:22" ht="63.6" customHeight="1" thickBot="1" x14ac:dyDescent="0.45">
      <c r="A93" s="28">
        <v>56</v>
      </c>
      <c r="B93" s="35">
        <v>44937</v>
      </c>
      <c r="C93" s="35">
        <v>45662</v>
      </c>
      <c r="D93" s="36" t="s">
        <v>27</v>
      </c>
      <c r="E93" s="61" t="s">
        <v>166</v>
      </c>
      <c r="F93" s="89" t="s">
        <v>167</v>
      </c>
      <c r="G93" s="90" t="s">
        <v>30</v>
      </c>
      <c r="H93" s="33">
        <v>87000</v>
      </c>
      <c r="I93" s="33">
        <f t="shared" si="44"/>
        <v>2496.9</v>
      </c>
      <c r="J93" s="33">
        <f t="shared" si="45"/>
        <v>2644.8</v>
      </c>
      <c r="K93" s="33">
        <f t="shared" si="46"/>
        <v>81858.3</v>
      </c>
      <c r="L93" s="37">
        <v>9047.44</v>
      </c>
      <c r="M93" s="37"/>
      <c r="N93" s="37"/>
      <c r="O93" s="37">
        <v>25</v>
      </c>
      <c r="P93" s="37">
        <v>0</v>
      </c>
      <c r="Q93" s="91"/>
      <c r="R93" s="92">
        <f t="shared" si="47"/>
        <v>14214.140000000001</v>
      </c>
      <c r="S93" s="93">
        <f t="shared" si="48"/>
        <v>72785.86</v>
      </c>
    </row>
    <row r="94" spans="1:22" ht="48.6" customHeight="1" thickBot="1" x14ac:dyDescent="0.45">
      <c r="A94" s="28"/>
      <c r="B94" s="120" t="s">
        <v>51</v>
      </c>
      <c r="C94" s="121"/>
      <c r="D94" s="121"/>
      <c r="E94" s="121"/>
      <c r="F94" s="122"/>
      <c r="G94" s="32"/>
      <c r="H94" s="44">
        <f t="shared" ref="H94:S94" si="49">SUM(H89:H93)</f>
        <v>527000</v>
      </c>
      <c r="I94" s="44">
        <f t="shared" si="49"/>
        <v>15124.9</v>
      </c>
      <c r="J94" s="44">
        <f t="shared" si="49"/>
        <v>16020.8</v>
      </c>
      <c r="K94" s="44">
        <f t="shared" si="49"/>
        <v>495854.3</v>
      </c>
      <c r="L94" s="44">
        <f t="shared" si="49"/>
        <v>66962.549999999988</v>
      </c>
      <c r="M94" s="44">
        <f t="shared" si="49"/>
        <v>0</v>
      </c>
      <c r="N94" s="44">
        <f t="shared" si="49"/>
        <v>0</v>
      </c>
      <c r="O94" s="44">
        <f t="shared" si="49"/>
        <v>125</v>
      </c>
      <c r="P94" s="44">
        <f t="shared" si="49"/>
        <v>0</v>
      </c>
      <c r="Q94" s="44">
        <f t="shared" si="49"/>
        <v>0</v>
      </c>
      <c r="R94" s="44">
        <f t="shared" si="49"/>
        <v>98233.25</v>
      </c>
      <c r="S94" s="44">
        <f t="shared" si="49"/>
        <v>428766.75</v>
      </c>
    </row>
    <row r="95" spans="1:22" ht="37.5" customHeight="1" thickBot="1" x14ac:dyDescent="0.45">
      <c r="A95" s="126"/>
      <c r="B95" s="128"/>
      <c r="C95" s="129"/>
      <c r="D95" s="129"/>
      <c r="E95" s="129"/>
      <c r="F95" s="130"/>
      <c r="G95" s="32"/>
      <c r="H95" s="33"/>
      <c r="I95" s="37"/>
      <c r="J95" s="37"/>
      <c r="K95" s="37"/>
      <c r="L95" s="37"/>
      <c r="M95" s="37"/>
      <c r="N95" s="37"/>
      <c r="O95" s="37"/>
      <c r="P95" s="37"/>
      <c r="Q95" s="91"/>
      <c r="R95" s="91"/>
      <c r="S95" s="37"/>
    </row>
    <row r="96" spans="1:22" ht="37.5" customHeight="1" thickBot="1" x14ac:dyDescent="0.45">
      <c r="A96" s="127"/>
      <c r="B96" s="131"/>
      <c r="C96" s="132"/>
      <c r="D96" s="132"/>
      <c r="E96" s="132"/>
      <c r="F96" s="133"/>
      <c r="G96" s="32"/>
      <c r="H96" s="33"/>
      <c r="I96" s="37"/>
      <c r="J96" s="37"/>
      <c r="K96" s="37"/>
      <c r="L96" s="37"/>
      <c r="M96" s="37"/>
      <c r="N96" s="37"/>
      <c r="O96" s="37"/>
      <c r="P96" s="37"/>
      <c r="Q96" s="91"/>
      <c r="R96" s="91"/>
      <c r="S96" s="37"/>
    </row>
    <row r="97" spans="1:19" ht="48.6" customHeight="1" thickBot="1" x14ac:dyDescent="0.45">
      <c r="A97" s="28"/>
      <c r="B97" s="120" t="s">
        <v>168</v>
      </c>
      <c r="C97" s="121"/>
      <c r="D97" s="121"/>
      <c r="E97" s="121"/>
      <c r="F97" s="122"/>
      <c r="G97" s="32"/>
      <c r="H97" s="44">
        <f>H17+H29+H37+H49+H53+H61+H67+H74+H84+H87+H94+H22+H56</f>
        <v>6174001</v>
      </c>
      <c r="I97" s="44">
        <f t="shared" ref="I97:S97" si="50">I17+I29+I37+I49+I53+I61+I67+I74+I84+I87+I94+I22+I56</f>
        <v>177193.82869999998</v>
      </c>
      <c r="J97" s="44">
        <f t="shared" si="50"/>
        <v>182055.75039999999</v>
      </c>
      <c r="K97" s="44">
        <f t="shared" si="50"/>
        <v>5814751.4208999993</v>
      </c>
      <c r="L97" s="44">
        <f t="shared" si="50"/>
        <v>811218.71</v>
      </c>
      <c r="M97" s="44">
        <f t="shared" si="50"/>
        <v>0</v>
      </c>
      <c r="N97" s="44">
        <f t="shared" si="50"/>
        <v>6861.82</v>
      </c>
      <c r="O97" s="44">
        <f t="shared" si="50"/>
        <v>1425</v>
      </c>
      <c r="P97" s="44">
        <f t="shared" si="50"/>
        <v>13692.310000000001</v>
      </c>
      <c r="Q97" s="44">
        <f t="shared" si="50"/>
        <v>0</v>
      </c>
      <c r="R97" s="44">
        <f t="shared" si="50"/>
        <v>1192447.4191000001</v>
      </c>
      <c r="S97" s="44">
        <f t="shared" si="50"/>
        <v>4981553.5808999995</v>
      </c>
    </row>
    <row r="98" spans="1:19" ht="37.5" customHeight="1" x14ac:dyDescent="0.35">
      <c r="D98" s="4"/>
      <c r="E98" s="94"/>
      <c r="F98" s="4"/>
      <c r="G98" s="4"/>
      <c r="H98" s="4"/>
      <c r="I98" s="4"/>
      <c r="J98" s="4"/>
      <c r="K98" s="4"/>
      <c r="L98" s="4"/>
      <c r="M98" s="4"/>
      <c r="N98" s="4"/>
      <c r="O98" s="4"/>
      <c r="P98" s="95"/>
      <c r="Q98" s="95"/>
      <c r="R98" s="4"/>
      <c r="S98" s="94"/>
    </row>
    <row r="99" spans="1:19" ht="37.5" customHeight="1" x14ac:dyDescent="0.4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95"/>
      <c r="Q99" s="95"/>
      <c r="R99" s="4"/>
      <c r="S99" s="96"/>
    </row>
    <row r="100" spans="1:19" ht="37.5" customHeight="1" x14ac:dyDescent="0.35">
      <c r="D100" s="4"/>
      <c r="E100" s="19"/>
      <c r="F100" s="4"/>
      <c r="G100" s="19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97"/>
    </row>
    <row r="101" spans="1:19" ht="37.5" customHeight="1" x14ac:dyDescent="0.45">
      <c r="D101" s="4"/>
      <c r="F101" s="5" t="s">
        <v>169</v>
      </c>
      <c r="G101" s="4"/>
      <c r="H101" s="17"/>
      <c r="I101" s="124" t="s">
        <v>170</v>
      </c>
      <c r="J101" s="124"/>
      <c r="K101" s="124"/>
      <c r="L101" s="98"/>
      <c r="M101" s="98"/>
      <c r="N101" s="98"/>
      <c r="O101" s="98"/>
      <c r="P101" s="99"/>
      <c r="Q101" s="99"/>
      <c r="R101" s="4"/>
      <c r="S101" s="100"/>
    </row>
    <row r="102" spans="1:19" ht="37.5" customHeight="1" x14ac:dyDescent="0.4">
      <c r="D102" s="4"/>
      <c r="F102" s="5" t="s">
        <v>171</v>
      </c>
      <c r="G102" s="4"/>
      <c r="H102" s="4"/>
      <c r="I102" s="4"/>
      <c r="J102" s="5" t="s">
        <v>172</v>
      </c>
      <c r="K102" s="4"/>
      <c r="L102" s="4"/>
      <c r="M102" s="4"/>
      <c r="N102" s="4"/>
      <c r="O102" s="4"/>
      <c r="P102" s="99"/>
      <c r="Q102" s="99"/>
      <c r="R102" s="4"/>
      <c r="S102" s="101"/>
    </row>
    <row r="103" spans="1:19" ht="37.5" customHeight="1" x14ac:dyDescent="0.3">
      <c r="E103" s="102"/>
      <c r="F103" s="102"/>
      <c r="G103" s="103"/>
      <c r="H103" s="102"/>
      <c r="I103" s="104"/>
      <c r="J103" s="104"/>
      <c r="K103" s="104"/>
      <c r="L103" s="105"/>
      <c r="M103" s="105"/>
      <c r="N103" s="106"/>
      <c r="O103" s="107"/>
      <c r="P103" s="4"/>
      <c r="Q103" s="4"/>
      <c r="R103" s="4"/>
      <c r="S103" s="4"/>
    </row>
    <row r="104" spans="1:19" ht="37.5" customHeight="1" x14ac:dyDescent="0.4">
      <c r="D104" s="108"/>
      <c r="E104" s="109"/>
      <c r="F104" s="109"/>
      <c r="G104" s="110"/>
      <c r="H104" s="111"/>
    </row>
  </sheetData>
  <autoFilter ref="A10:S94" xr:uid="{5C7F64D7-568E-4F7F-82D6-22C834F135E8}"/>
  <mergeCells count="30">
    <mergeCell ref="A95:A96"/>
    <mergeCell ref="B95:F96"/>
    <mergeCell ref="B97:F97"/>
    <mergeCell ref="I101:K101"/>
    <mergeCell ref="B67:F67"/>
    <mergeCell ref="B68:E68"/>
    <mergeCell ref="B74:F74"/>
    <mergeCell ref="B75:E75"/>
    <mergeCell ref="B84:F84"/>
    <mergeCell ref="B85:E85"/>
    <mergeCell ref="B88:E88"/>
    <mergeCell ref="B94:F94"/>
    <mergeCell ref="B62:E62"/>
    <mergeCell ref="B29:F29"/>
    <mergeCell ref="B30:E30"/>
    <mergeCell ref="B37:F37"/>
    <mergeCell ref="B38:E38"/>
    <mergeCell ref="B49:F49"/>
    <mergeCell ref="B50:E50"/>
    <mergeCell ref="B53:F53"/>
    <mergeCell ref="B54:E54"/>
    <mergeCell ref="B56:E56"/>
    <mergeCell ref="B57:E57"/>
    <mergeCell ref="B61:F61"/>
    <mergeCell ref="B23:E23"/>
    <mergeCell ref="I9:J9"/>
    <mergeCell ref="K9:P9"/>
    <mergeCell ref="B17:F17"/>
    <mergeCell ref="B18:E18"/>
    <mergeCell ref="B22:F22"/>
  </mergeCells>
  <pageMargins left="0.25" right="0.25" top="0.75" bottom="0.75" header="0.3" footer="0.3"/>
  <pageSetup paperSize="5" scale="1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FEBRERO 2025</vt:lpstr>
      <vt:lpstr>'NOMINA TEMPORALES 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2025-02-25T12:33:29Z</cp:lastPrinted>
  <dcterms:created xsi:type="dcterms:W3CDTF">2025-02-24T18:25:19Z</dcterms:created>
  <dcterms:modified xsi:type="dcterms:W3CDTF">2025-02-25T12:34:30Z</dcterms:modified>
</cp:coreProperties>
</file>