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deluna\OneDrive - Dirección General de Alianzas Público Privadas\Escritorio\OAI DOCUMENTOS\Nóminas DGAPP\2025\MARZO 2025\"/>
    </mc:Choice>
  </mc:AlternateContent>
  <xr:revisionPtr revIDLastSave="0" documentId="13_ncr:1_{F6F1354A-F4DE-4CD5-8C4A-D14BE1DD62CE}" xr6:coauthVersionLast="47" xr6:coauthVersionMax="47" xr10:uidLastSave="{00000000-0000-0000-0000-000000000000}"/>
  <bookViews>
    <workbookView xWindow="-28920" yWindow="-6090" windowWidth="29040" windowHeight="15720" xr2:uid="{6727664F-9FA6-46D5-91C6-231F1380863C}"/>
  </bookViews>
  <sheets>
    <sheet name="NOMINA  FIJOS MARZO 2025" sheetId="1" r:id="rId1"/>
  </sheets>
  <externalReferences>
    <externalReference r:id="rId2"/>
  </externalReferences>
  <definedNames>
    <definedName name="_xlnm._FilterDatabase" localSheetId="0" hidden="1">'NOMINA  FIJOS MARZO 2025'!$A$12:$Q$12</definedName>
    <definedName name="_xlnm.Print_Area" localSheetId="0">'NOMINA  FIJOS MARZO 2025'!$A$1:$Q$70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1" l="1"/>
  <c r="N55" i="1"/>
  <c r="N58" i="1" s="1"/>
  <c r="M55" i="1"/>
  <c r="L55" i="1"/>
  <c r="L58" i="1" s="1"/>
  <c r="K55" i="1"/>
  <c r="K58" i="1" s="1"/>
  <c r="G55" i="1"/>
  <c r="G58" i="1" s="1"/>
  <c r="P54" i="1"/>
  <c r="Q54" i="1" s="1"/>
  <c r="J54" i="1"/>
  <c r="I54" i="1"/>
  <c r="H54" i="1"/>
  <c r="D54" i="1"/>
  <c r="I53" i="1"/>
  <c r="H53" i="1"/>
  <c r="P53" i="1" s="1"/>
  <c r="Q53" i="1" s="1"/>
  <c r="I52" i="1"/>
  <c r="H52" i="1"/>
  <c r="J52" i="1" s="1"/>
  <c r="D52" i="1"/>
  <c r="P51" i="1"/>
  <c r="Q51" i="1" s="1"/>
  <c r="I51" i="1"/>
  <c r="H51" i="1"/>
  <c r="J51" i="1" s="1"/>
  <c r="D51" i="1"/>
  <c r="I50" i="1"/>
  <c r="P50" i="1" s="1"/>
  <c r="Q50" i="1" s="1"/>
  <c r="H50" i="1"/>
  <c r="D50" i="1"/>
  <c r="I49" i="1"/>
  <c r="H49" i="1"/>
  <c r="P49" i="1" s="1"/>
  <c r="Q49" i="1" s="1"/>
  <c r="D49" i="1"/>
  <c r="I48" i="1"/>
  <c r="H48" i="1"/>
  <c r="J48" i="1" s="1"/>
  <c r="P47" i="1"/>
  <c r="Q47" i="1" s="1"/>
  <c r="J47" i="1"/>
  <c r="I47" i="1"/>
  <c r="H47" i="1"/>
  <c r="I46" i="1"/>
  <c r="H46" i="1"/>
  <c r="P46" i="1" s="1"/>
  <c r="Q46" i="1" s="1"/>
  <c r="I45" i="1"/>
  <c r="H45" i="1"/>
  <c r="P45" i="1" s="1"/>
  <c r="Q45" i="1" s="1"/>
  <c r="I44" i="1"/>
  <c r="P44" i="1" s="1"/>
  <c r="Q44" i="1" s="1"/>
  <c r="H44" i="1"/>
  <c r="I43" i="1"/>
  <c r="H43" i="1"/>
  <c r="P43" i="1" s="1"/>
  <c r="Q43" i="1" s="1"/>
  <c r="P42" i="1"/>
  <c r="Q42" i="1" s="1"/>
  <c r="O42" i="1"/>
  <c r="I42" i="1"/>
  <c r="H42" i="1"/>
  <c r="J42" i="1" s="1"/>
  <c r="I41" i="1"/>
  <c r="P41" i="1" s="1"/>
  <c r="Q41" i="1" s="1"/>
  <c r="H41" i="1"/>
  <c r="I40" i="1"/>
  <c r="H40" i="1"/>
  <c r="P40" i="1" s="1"/>
  <c r="Q40" i="1" s="1"/>
  <c r="P39" i="1"/>
  <c r="Q39" i="1" s="1"/>
  <c r="I39" i="1"/>
  <c r="H39" i="1"/>
  <c r="J39" i="1" s="1"/>
  <c r="O38" i="1"/>
  <c r="I38" i="1"/>
  <c r="P38" i="1" s="1"/>
  <c r="Q38" i="1" s="1"/>
  <c r="H38" i="1"/>
  <c r="I37" i="1"/>
  <c r="H37" i="1"/>
  <c r="P37" i="1" s="1"/>
  <c r="Q37" i="1" s="1"/>
  <c r="P36" i="1"/>
  <c r="Q36" i="1" s="1"/>
  <c r="O36" i="1"/>
  <c r="I36" i="1"/>
  <c r="H36" i="1"/>
  <c r="J36" i="1" s="1"/>
  <c r="I35" i="1"/>
  <c r="P35" i="1" s="1"/>
  <c r="Q35" i="1" s="1"/>
  <c r="H35" i="1"/>
  <c r="I34" i="1"/>
  <c r="H34" i="1"/>
  <c r="P34" i="1" s="1"/>
  <c r="Q34" i="1" s="1"/>
  <c r="P33" i="1"/>
  <c r="Q33" i="1" s="1"/>
  <c r="O33" i="1"/>
  <c r="I33" i="1"/>
  <c r="H33" i="1"/>
  <c r="J33" i="1" s="1"/>
  <c r="I32" i="1"/>
  <c r="P32" i="1" s="1"/>
  <c r="Q32" i="1" s="1"/>
  <c r="H32" i="1"/>
  <c r="I31" i="1"/>
  <c r="H31" i="1"/>
  <c r="P31" i="1" s="1"/>
  <c r="Q31" i="1" s="1"/>
  <c r="P30" i="1"/>
  <c r="Q30" i="1" s="1"/>
  <c r="I30" i="1"/>
  <c r="H30" i="1"/>
  <c r="J30" i="1" s="1"/>
  <c r="I29" i="1"/>
  <c r="H29" i="1"/>
  <c r="P29" i="1" s="1"/>
  <c r="Q29" i="1" s="1"/>
  <c r="O28" i="1"/>
  <c r="I28" i="1"/>
  <c r="H28" i="1"/>
  <c r="P28" i="1" s="1"/>
  <c r="Q28" i="1" s="1"/>
  <c r="P27" i="1"/>
  <c r="Q27" i="1" s="1"/>
  <c r="O27" i="1"/>
  <c r="I27" i="1"/>
  <c r="I55" i="1" s="1"/>
  <c r="H27" i="1"/>
  <c r="J27" i="1" s="1"/>
  <c r="O26" i="1"/>
  <c r="P26" i="1" s="1"/>
  <c r="J26" i="1"/>
  <c r="I26" i="1"/>
  <c r="H26" i="1"/>
  <c r="O23" i="1"/>
  <c r="N23" i="1"/>
  <c r="M23" i="1"/>
  <c r="L23" i="1"/>
  <c r="K23" i="1"/>
  <c r="G23" i="1"/>
  <c r="P22" i="1"/>
  <c r="Q22" i="1" s="1"/>
  <c r="J22" i="1"/>
  <c r="I22" i="1"/>
  <c r="H22" i="1"/>
  <c r="I21" i="1"/>
  <c r="H21" i="1"/>
  <c r="J21" i="1" s="1"/>
  <c r="I20" i="1"/>
  <c r="H20" i="1"/>
  <c r="P20" i="1" s="1"/>
  <c r="Q20" i="1" s="1"/>
  <c r="I19" i="1"/>
  <c r="P19" i="1" s="1"/>
  <c r="Q19" i="1" s="1"/>
  <c r="H19" i="1"/>
  <c r="I18" i="1"/>
  <c r="H18" i="1"/>
  <c r="P18" i="1" s="1"/>
  <c r="Q18" i="1" s="1"/>
  <c r="P17" i="1"/>
  <c r="Q17" i="1" s="1"/>
  <c r="I17" i="1"/>
  <c r="H17" i="1"/>
  <c r="J17" i="1" s="1"/>
  <c r="I16" i="1"/>
  <c r="H16" i="1"/>
  <c r="P16" i="1" s="1"/>
  <c r="Q16" i="1" s="1"/>
  <c r="I15" i="1"/>
  <c r="I23" i="1" s="1"/>
  <c r="H15" i="1"/>
  <c r="P15" i="1" s="1"/>
  <c r="Q15" i="1" s="1"/>
  <c r="P14" i="1"/>
  <c r="Q14" i="1" s="1"/>
  <c r="J14" i="1"/>
  <c r="I14" i="1"/>
  <c r="H14" i="1"/>
  <c r="Q26" i="1" l="1"/>
  <c r="I58" i="1"/>
  <c r="Q23" i="1"/>
  <c r="J19" i="1"/>
  <c r="J41" i="1"/>
  <c r="J44" i="1"/>
  <c r="J50" i="1"/>
  <c r="J32" i="1"/>
  <c r="J35" i="1"/>
  <c r="J16" i="1"/>
  <c r="J23" i="1" s="1"/>
  <c r="J53" i="1"/>
  <c r="J46" i="1"/>
  <c r="J49" i="1"/>
  <c r="O55" i="1"/>
  <c r="O58" i="1" s="1"/>
  <c r="J18" i="1"/>
  <c r="P21" i="1"/>
  <c r="Q21" i="1" s="1"/>
  <c r="P23" i="1"/>
  <c r="J28" i="1"/>
  <c r="J55" i="1" s="1"/>
  <c r="J58" i="1" s="1"/>
  <c r="J31" i="1"/>
  <c r="J34" i="1"/>
  <c r="J37" i="1"/>
  <c r="J40" i="1"/>
  <c r="H55" i="1"/>
  <c r="H58" i="1" s="1"/>
  <c r="J20" i="1"/>
  <c r="J45" i="1"/>
  <c r="P48" i="1"/>
  <c r="Q48" i="1" s="1"/>
  <c r="P52" i="1"/>
  <c r="Q52" i="1" s="1"/>
  <c r="J38" i="1"/>
  <c r="J29" i="1"/>
  <c r="H23" i="1"/>
  <c r="J43" i="1"/>
  <c r="J15" i="1"/>
  <c r="Q55" i="1" l="1"/>
  <c r="Q58" i="1" s="1"/>
  <c r="P55" i="1"/>
  <c r="P58" i="1" s="1"/>
</calcChain>
</file>

<file path=xl/sharedStrings.xml><?xml version="1.0" encoding="utf-8"?>
<sst xmlns="http://schemas.openxmlformats.org/spreadsheetml/2006/main" count="182" uniqueCount="92">
  <si>
    <t xml:space="preserve">DIRECCION GENERAL DE ALIANZAS PUBLICO PRIVADAS </t>
  </si>
  <si>
    <t xml:space="preserve">NOMINA EMPLEADOS FIJOS </t>
  </si>
  <si>
    <t>CORRESPONDIENTE AL MES DE MARZO 2025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</si>
  <si>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</si>
  <si>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</si>
  <si>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</si>
  <si>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</si>
  <si>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</si>
  <si>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</si>
  <si>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</si>
  <si>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</si>
  <si>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</si>
  <si>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</si>
  <si>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</si>
  <si>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</si>
  <si>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</si>
  <si>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</si>
  <si>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</si>
  <si>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</si>
  <si>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</si>
  <si>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</si>
  <si>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</si>
  <si>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</si>
  <si>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</si>
  <si>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</si>
  <si>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</si>
  <si>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</si>
  <si>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 xml:space="preserve"> HAMLET BURGOS </t>
  </si>
  <si>
    <t xml:space="preserve">ASESOR ADMINISTRATIVO </t>
  </si>
  <si>
    <t>F</t>
  </si>
  <si>
    <t xml:space="preserve">CAROLINA PORTES </t>
  </si>
  <si>
    <t xml:space="preserve">COORDINADORA DE DESPACHO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</si>
  <si>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</si>
  <si>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</si>
  <si>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</si>
  <si>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</si>
  <si>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</si>
  <si>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</si>
  <si>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PAOLA PAREDES</t>
  </si>
  <si>
    <t xml:space="preserve">ASISTENTE EJECUTIVA </t>
  </si>
  <si>
    <t>RADHA IRIS CASTILLO</t>
  </si>
  <si>
    <t xml:space="preserve">DANIELA TORRES ARIZA </t>
  </si>
  <si>
    <t>GESTORA DE PROTOCOLO</t>
  </si>
  <si>
    <t xml:space="preserve">SUB-TOTAL </t>
  </si>
  <si>
    <t xml:space="preserve">DIVISIÓN SERVICIOS GENERALES </t>
  </si>
  <si>
    <t>17/08/2020</t>
  </si>
  <si>
    <t>SENOVIA ROSARIO NOLASCO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</si>
  <si>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</si>
  <si>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</si>
  <si>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</si>
  <si>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</si>
  <si>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 xml:space="preserve">JEAN CARLOS BREA </t>
  </si>
  <si>
    <t>MENSAJERO EXTERNO</t>
  </si>
  <si>
    <t xml:space="preserve">YAMERI ALMONTE </t>
  </si>
  <si>
    <t>CONSERJE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</si>
  <si>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</si>
  <si>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</si>
  <si>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</si>
  <si>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</si>
  <si>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</si>
  <si>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</si>
  <si>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</si>
  <si>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</si>
  <si>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</si>
  <si>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</si>
  <si>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</si>
  <si>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</si>
  <si>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</si>
  <si>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</si>
  <si>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</si>
  <si>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</si>
  <si>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</si>
  <si>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</si>
  <si>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</si>
  <si>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</si>
  <si>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</si>
  <si>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JOYCEL OTONIEL PEREZ NIEVES</t>
  </si>
  <si>
    <t>MENSAJERO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</si>
  <si>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</si>
  <si>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</si>
  <si>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</si>
  <si>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</si>
  <si>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</si>
  <si>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>AUXILIAR DE ALMANCEN</t>
  </si>
  <si>
    <t>NAYELIS BOCIO SOLIS</t>
  </si>
  <si>
    <t>CAMARERO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</si>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</sst>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1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 wrapText="1"/>
    </xf>
    <xf numFmtId="165" fontId="12" fillId="0" borderId="4" xfId="1" applyNumberFormat="1" applyFont="1" applyFill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4" fillId="0" borderId="0" xfId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162B9775-4492-4A37-AED1-907F24DDAB5D}"/>
    <cellStyle name="Normal_Hoja1" xfId="3" xr:uid="{15232B27-FFCF-48FA-A852-7CA89346EDC6}"/>
    <cellStyle name="Normal_Nomina" xfId="4" xr:uid="{8D131B16-AFEF-40DD-9A47-8314F8376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8B1A98-8BB8-452B-BC73-36EE81C6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0090"/>
          <a:ext cx="5928873" cy="23403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Relationship Id="rId1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FEBRERO 2025"/>
      <sheetName val="PROYECCION 2025 FIJOS"/>
      <sheetName val="NOMINA 01-0001 "/>
      <sheetName val="NOMINA 02-0001  "/>
      <sheetName val="NOMINA 02-0002 "/>
      <sheetName val="NOMINA 03-0001 "/>
      <sheetName val="EVENTUAL FEBRERO"/>
      <sheetName val="COMP. MILITAR FEBRERO 2025"/>
      <sheetName val="COMPENSACION ALIMENTICIA"/>
      <sheetName val="NOVEDADES FEBRERO 2025"/>
      <sheetName val="DESVINCULACIONES"/>
      <sheetName val="2025"/>
      <sheetName val="PROYECCION 2025 FIJOS (2)"/>
      <sheetName val="NOMINA 01-0001  (2)"/>
    </sheetNames>
    <sheetDataSet>
      <sheetData sheetId="0"/>
      <sheetData sheetId="1">
        <row r="39">
          <cell r="D39" t="str">
            <v xml:space="preserve"> SANTO BRUJAN CARMONA </v>
          </cell>
        </row>
        <row r="40">
          <cell r="D40" t="str">
            <v xml:space="preserve">CRISTIAN PEREZ </v>
          </cell>
        </row>
        <row r="41">
          <cell r="D41" t="str">
            <v xml:space="preserve"> FRANCISCO SALAS </v>
          </cell>
        </row>
        <row r="42">
          <cell r="D42" t="str">
            <v xml:space="preserve"> DANNY MAURICIO MELO A. </v>
          </cell>
        </row>
        <row r="43">
          <cell r="D43" t="str">
            <v xml:space="preserve">  JULIO ANT. SEVERINO </v>
          </cell>
        </row>
      </sheetData>
      <sheetData sheetId="2">
        <row r="48">
          <cell r="V48">
            <v>3609625.4499999983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DE559-032F-4B86-932D-FCEF25C012D8}">
  <sheetPr>
    <pageSetUpPr fitToPage="1"/>
  </sheetPr>
  <dimension ref="A1:Q70"/>
  <sheetViews>
    <sheetView showGridLines="0" tabSelected="1" topLeftCell="A39" zoomScale="40" zoomScaleNormal="40" zoomScaleSheetLayoutView="30" workbookViewId="0">
      <selection activeCell="A54" sqref="A54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4.140625" style="1" customWidth="1"/>
    <col min="16" max="16" width="40.85546875" style="1" bestFit="1" customWidth="1"/>
    <col min="17" max="17" width="50.8554687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17" ht="37.5" customHeight="1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37.5" customHeight="1" x14ac:dyDescent="0.4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37.5" customHeight="1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17" ht="38.450000000000003" customHeight="1" x14ac:dyDescent="0.45">
      <c r="C4" s="2"/>
      <c r="D4" s="2"/>
      <c r="E4" s="2"/>
      <c r="F4" s="2"/>
      <c r="G4" s="84" t="s">
        <v>0</v>
      </c>
      <c r="H4" s="84"/>
      <c r="I4" s="84"/>
      <c r="J4" s="2"/>
      <c r="K4" s="2"/>
      <c r="L4" s="2"/>
      <c r="M4" s="2"/>
      <c r="N4" s="2"/>
      <c r="O4" s="2"/>
      <c r="P4" s="2"/>
      <c r="Q4" s="3"/>
    </row>
    <row r="5" spans="1:17" ht="37.9" customHeight="1" x14ac:dyDescent="0.45">
      <c r="D5" s="4"/>
      <c r="E5" s="4"/>
      <c r="F5" s="4"/>
      <c r="G5" s="84" t="s">
        <v>1</v>
      </c>
      <c r="H5" s="84"/>
      <c r="I5" s="84"/>
      <c r="J5" s="4"/>
      <c r="K5" s="4"/>
      <c r="L5" s="4"/>
      <c r="M5" s="4"/>
      <c r="N5" s="4"/>
      <c r="O5" s="4"/>
      <c r="P5" s="4"/>
      <c r="Q5" s="3"/>
    </row>
    <row r="6" spans="1:17" ht="38.450000000000003" customHeight="1" x14ac:dyDescent="0.45">
      <c r="E6" s="5"/>
      <c r="F6" s="5"/>
      <c r="G6" s="84" t="s">
        <v>2</v>
      </c>
      <c r="H6" s="84"/>
      <c r="I6" s="84"/>
      <c r="J6" s="5"/>
      <c r="K6" s="5"/>
      <c r="L6" s="5"/>
      <c r="M6" s="5"/>
      <c r="N6" s="5"/>
      <c r="O6" s="5"/>
      <c r="P6" s="5"/>
      <c r="Q6" s="3"/>
    </row>
    <row r="7" spans="1:17" ht="37.5" customHeight="1" x14ac:dyDescent="0.4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6"/>
      <c r="Q7" s="3"/>
    </row>
    <row r="8" spans="1:17" ht="43.15" customHeight="1" x14ac:dyDescent="0.45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9"/>
      <c r="O8" s="7"/>
      <c r="P8" s="3"/>
      <c r="Q8" s="3"/>
    </row>
    <row r="9" spans="1:17" ht="37.5" customHeight="1" x14ac:dyDescent="0.45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9"/>
      <c r="O9" s="7"/>
      <c r="P9" s="3"/>
      <c r="Q9" s="3"/>
    </row>
    <row r="10" spans="1:17" ht="37.15" customHeight="1" thickBot="1" x14ac:dyDescent="0.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9"/>
      <c r="O10" s="7"/>
      <c r="P10" s="3"/>
      <c r="Q10" s="3"/>
    </row>
    <row r="11" spans="1:17" ht="37.5" customHeight="1" thickBot="1" x14ac:dyDescent="0.45">
      <c r="C11" s="10"/>
      <c r="D11" s="11"/>
      <c r="E11" s="11"/>
      <c r="F11" s="11"/>
      <c r="G11" s="12" t="s">
        <v>3</v>
      </c>
      <c r="H11" s="85" t="s">
        <v>4</v>
      </c>
      <c r="I11" s="86"/>
      <c r="J11" s="85" t="s">
        <v>5</v>
      </c>
      <c r="K11" s="87"/>
      <c r="L11" s="87"/>
      <c r="M11" s="87"/>
      <c r="N11" s="87"/>
      <c r="O11" s="86"/>
      <c r="P11" s="11"/>
      <c r="Q11" s="13"/>
    </row>
    <row r="12" spans="1:17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8" t="s">
        <v>17</v>
      </c>
      <c r="M12" s="16" t="s">
        <v>18</v>
      </c>
      <c r="N12" s="14" t="s">
        <v>19</v>
      </c>
      <c r="O12" s="19" t="s">
        <v>5</v>
      </c>
      <c r="P12" s="15" t="s">
        <v>20</v>
      </c>
      <c r="Q12" s="20" t="s">
        <v>21</v>
      </c>
    </row>
    <row r="13" spans="1:17" ht="48.6" customHeight="1" thickBot="1" x14ac:dyDescent="0.3">
      <c r="B13" s="88" t="s">
        <v>22</v>
      </c>
      <c r="C13" s="89"/>
      <c r="D13" s="90"/>
      <c r="E13" s="21"/>
      <c r="F13" s="21"/>
      <c r="G13" s="21"/>
      <c r="H13" s="22"/>
      <c r="I13" s="21"/>
      <c r="J13" s="21"/>
      <c r="K13" s="21"/>
      <c r="L13" s="23"/>
      <c r="M13" s="22"/>
      <c r="N13" s="23"/>
      <c r="O13" s="24"/>
      <c r="P13" s="21"/>
      <c r="Q13" s="25"/>
    </row>
    <row r="14" spans="1:17" ht="48.6" customHeight="1" thickBot="1" x14ac:dyDescent="0.5">
      <c r="A14" s="26">
        <v>1</v>
      </c>
      <c r="B14" s="27">
        <v>45659</v>
      </c>
      <c r="C14" s="28" t="s">
        <v>23</v>
      </c>
      <c r="D14" s="29" t="s">
        <v>24</v>
      </c>
      <c r="E14" s="29" t="s">
        <v>25</v>
      </c>
      <c r="F14" s="30" t="s">
        <v>26</v>
      </c>
      <c r="G14" s="31">
        <v>500000</v>
      </c>
      <c r="H14" s="32">
        <f>387050*2.87%</f>
        <v>11108.334999999999</v>
      </c>
      <c r="I14" s="32">
        <f>193525.3*3.04%</f>
        <v>5883.1691199999996</v>
      </c>
      <c r="J14" s="32">
        <f t="shared" ref="J14:J22" si="0">G14-H14-I14</f>
        <v>483008.49588</v>
      </c>
      <c r="K14" s="32">
        <v>108906.13</v>
      </c>
      <c r="L14" s="32"/>
      <c r="M14" s="32"/>
      <c r="N14" s="32"/>
      <c r="O14" s="32">
        <v>25</v>
      </c>
      <c r="P14" s="32">
        <f>H14+I14+K14+O14+M14</f>
        <v>125922.63412</v>
      </c>
      <c r="Q14" s="32">
        <f t="shared" ref="Q14:Q22" si="1">G14-P14</f>
        <v>374077.36588</v>
      </c>
    </row>
    <row r="15" spans="1:17" ht="48.6" customHeight="1" thickBot="1" x14ac:dyDescent="0.5">
      <c r="A15" s="26">
        <v>2</v>
      </c>
      <c r="B15" s="27">
        <v>45659</v>
      </c>
      <c r="C15" s="28" t="s">
        <v>23</v>
      </c>
      <c r="D15" s="29" t="s">
        <v>27</v>
      </c>
      <c r="E15" s="29" t="s">
        <v>28</v>
      </c>
      <c r="F15" s="30" t="s">
        <v>26</v>
      </c>
      <c r="G15" s="31">
        <v>250000</v>
      </c>
      <c r="H15" s="32">
        <f>G15*2.87%</f>
        <v>7175</v>
      </c>
      <c r="I15" s="32">
        <f>193525.3*3.04%</f>
        <v>5883.1691199999996</v>
      </c>
      <c r="J15" s="32">
        <f t="shared" si="0"/>
        <v>236941.83087999999</v>
      </c>
      <c r="K15" s="32">
        <v>47818.33</v>
      </c>
      <c r="L15" s="32"/>
      <c r="M15" s="32"/>
      <c r="N15" s="32"/>
      <c r="O15" s="32">
        <v>25</v>
      </c>
      <c r="P15" s="32">
        <f>H15+I15+K15+O15+M15</f>
        <v>60901.49912</v>
      </c>
      <c r="Q15" s="32">
        <f t="shared" si="1"/>
        <v>189098.50088000001</v>
      </c>
    </row>
    <row r="16" spans="1:17" ht="48.6" customHeight="1" thickBot="1" x14ac:dyDescent="0.5">
      <c r="A16" s="26">
        <v>3</v>
      </c>
      <c r="B16" s="27"/>
      <c r="C16" s="28" t="s">
        <v>29</v>
      </c>
      <c r="D16" s="29" t="s">
        <v>30</v>
      </c>
      <c r="E16" s="29" t="s">
        <v>31</v>
      </c>
      <c r="F16" s="30" t="s">
        <v>26</v>
      </c>
      <c r="G16" s="31">
        <v>150000</v>
      </c>
      <c r="H16" s="32">
        <f>G16*2.87%</f>
        <v>4305</v>
      </c>
      <c r="I16" s="32">
        <f>193525.3*3.04%</f>
        <v>5883.1691199999996</v>
      </c>
      <c r="J16" s="32">
        <f t="shared" si="0"/>
        <v>139811.83087999999</v>
      </c>
      <c r="K16" s="32">
        <v>23008.89</v>
      </c>
      <c r="L16" s="32"/>
      <c r="M16" s="32">
        <v>3430.92</v>
      </c>
      <c r="N16" s="32"/>
      <c r="O16" s="32">
        <v>25</v>
      </c>
      <c r="P16" s="32">
        <f>H16+I16+K16+O16+M16</f>
        <v>36652.979119999996</v>
      </c>
      <c r="Q16" s="32">
        <f t="shared" si="1"/>
        <v>113347.02088</v>
      </c>
    </row>
    <row r="17" spans="1:17" ht="55.15" customHeight="1" thickBot="1" x14ac:dyDescent="0.5">
      <c r="A17" s="26">
        <v>4</v>
      </c>
      <c r="B17" s="28">
        <v>44205</v>
      </c>
      <c r="C17" s="33" t="s">
        <v>23</v>
      </c>
      <c r="D17" s="30" t="s">
        <v>32</v>
      </c>
      <c r="E17" s="34" t="s">
        <v>33</v>
      </c>
      <c r="F17" s="30" t="s">
        <v>26</v>
      </c>
      <c r="G17" s="31">
        <v>95000</v>
      </c>
      <c r="H17" s="32">
        <f t="shared" ref="H17:H22" si="2">+G17*2.87%</f>
        <v>2726.5</v>
      </c>
      <c r="I17" s="32">
        <f t="shared" ref="I17:I18" si="3">G17*3.04%</f>
        <v>2888</v>
      </c>
      <c r="J17" s="32">
        <f t="shared" si="0"/>
        <v>89385.5</v>
      </c>
      <c r="K17" s="32">
        <v>10929.31</v>
      </c>
      <c r="L17" s="32"/>
      <c r="M17" s="32"/>
      <c r="N17" s="32"/>
      <c r="O17" s="32">
        <v>25</v>
      </c>
      <c r="P17" s="32">
        <f t="shared" ref="P17:P18" si="4">H17+I17+K17+O17</f>
        <v>16568.809999999998</v>
      </c>
      <c r="Q17" s="32">
        <f t="shared" si="1"/>
        <v>78431.19</v>
      </c>
    </row>
    <row r="18" spans="1:17" ht="55.15" customHeight="1" thickBot="1" x14ac:dyDescent="0.5">
      <c r="A18" s="26">
        <v>5</v>
      </c>
      <c r="B18" s="28">
        <v>44566</v>
      </c>
      <c r="C18" s="33" t="s">
        <v>29</v>
      </c>
      <c r="D18" s="30" t="s">
        <v>34</v>
      </c>
      <c r="E18" s="34" t="s">
        <v>35</v>
      </c>
      <c r="F18" s="30" t="s">
        <v>26</v>
      </c>
      <c r="G18" s="31">
        <v>95000</v>
      </c>
      <c r="H18" s="32">
        <f t="shared" si="2"/>
        <v>2726.5</v>
      </c>
      <c r="I18" s="32">
        <f t="shared" si="3"/>
        <v>2888</v>
      </c>
      <c r="J18" s="32">
        <f t="shared" si="0"/>
        <v>89385.5</v>
      </c>
      <c r="K18" s="32">
        <v>10929.31</v>
      </c>
      <c r="L18" s="32"/>
      <c r="M18" s="32"/>
      <c r="N18" s="32"/>
      <c r="O18" s="32">
        <v>25</v>
      </c>
      <c r="P18" s="32">
        <f t="shared" si="4"/>
        <v>16568.809999999998</v>
      </c>
      <c r="Q18" s="32">
        <f t="shared" si="1"/>
        <v>78431.19</v>
      </c>
    </row>
    <row r="19" spans="1:17" ht="66" customHeight="1" thickBot="1" x14ac:dyDescent="0.45">
      <c r="A19" s="26">
        <v>6</v>
      </c>
      <c r="B19" s="27">
        <v>44202</v>
      </c>
      <c r="C19" s="33" t="s">
        <v>23</v>
      </c>
      <c r="D19" s="30" t="s">
        <v>36</v>
      </c>
      <c r="E19" s="34" t="s">
        <v>37</v>
      </c>
      <c r="F19" s="30" t="s">
        <v>26</v>
      </c>
      <c r="G19" s="31">
        <v>200000</v>
      </c>
      <c r="H19" s="32">
        <f t="shared" si="2"/>
        <v>5740</v>
      </c>
      <c r="I19" s="32">
        <f t="shared" ref="I19" si="5">193525*3.04%</f>
        <v>5883.16</v>
      </c>
      <c r="J19" s="32">
        <f t="shared" si="0"/>
        <v>188376.84</v>
      </c>
      <c r="K19" s="32">
        <v>35248.21</v>
      </c>
      <c r="L19" s="32"/>
      <c r="M19" s="32">
        <v>1715.46</v>
      </c>
      <c r="N19" s="32">
        <v>19877.740000000002</v>
      </c>
      <c r="O19" s="32">
        <v>25</v>
      </c>
      <c r="P19" s="32">
        <f>H19+I19+K19+O19+M19+N19</f>
        <v>68489.569999999992</v>
      </c>
      <c r="Q19" s="32">
        <f>G19-P19</f>
        <v>131510.43</v>
      </c>
    </row>
    <row r="20" spans="1:17" ht="66" customHeight="1" thickBot="1" x14ac:dyDescent="0.5">
      <c r="A20" s="26">
        <v>7</v>
      </c>
      <c r="B20" s="27">
        <v>44470</v>
      </c>
      <c r="C20" s="33" t="s">
        <v>29</v>
      </c>
      <c r="D20" s="29" t="s">
        <v>38</v>
      </c>
      <c r="E20" s="34" t="s">
        <v>39</v>
      </c>
      <c r="F20" s="30" t="s">
        <v>26</v>
      </c>
      <c r="G20" s="31">
        <v>110000</v>
      </c>
      <c r="H20" s="32">
        <f t="shared" si="2"/>
        <v>3157</v>
      </c>
      <c r="I20" s="32">
        <f>G20*3.04%</f>
        <v>3344</v>
      </c>
      <c r="J20" s="32">
        <f t="shared" si="0"/>
        <v>103499</v>
      </c>
      <c r="K20" s="35">
        <v>0</v>
      </c>
      <c r="L20" s="32"/>
      <c r="M20" s="32"/>
      <c r="N20" s="32"/>
      <c r="O20" s="32">
        <v>25</v>
      </c>
      <c r="P20" s="32">
        <f t="shared" ref="P20:P22" si="6">H20+I20+K20+O20+M20+N20</f>
        <v>6526</v>
      </c>
      <c r="Q20" s="32">
        <f t="shared" si="1"/>
        <v>103474</v>
      </c>
    </row>
    <row r="21" spans="1:17" ht="66" customHeight="1" thickBot="1" x14ac:dyDescent="0.5">
      <c r="A21" s="26">
        <v>8</v>
      </c>
      <c r="B21" s="27">
        <v>45597</v>
      </c>
      <c r="C21" s="33" t="s">
        <v>23</v>
      </c>
      <c r="D21" s="30" t="s">
        <v>40</v>
      </c>
      <c r="E21" s="34" t="s">
        <v>39</v>
      </c>
      <c r="F21" s="30" t="s">
        <v>26</v>
      </c>
      <c r="G21" s="31">
        <v>125000</v>
      </c>
      <c r="H21" s="32">
        <f t="shared" si="2"/>
        <v>3587.5</v>
      </c>
      <c r="I21" s="32">
        <f>G21*3.04%</f>
        <v>3800</v>
      </c>
      <c r="J21" s="32">
        <f t="shared" si="0"/>
        <v>117612.5</v>
      </c>
      <c r="K21" s="32">
        <v>17985.990000000002</v>
      </c>
      <c r="L21" s="32"/>
      <c r="M21" s="32"/>
      <c r="N21" s="32"/>
      <c r="O21" s="32">
        <v>25</v>
      </c>
      <c r="P21" s="32">
        <f t="shared" si="6"/>
        <v>25398.49</v>
      </c>
      <c r="Q21" s="32">
        <f t="shared" si="1"/>
        <v>99601.51</v>
      </c>
    </row>
    <row r="22" spans="1:17" ht="66" customHeight="1" thickBot="1" x14ac:dyDescent="0.5">
      <c r="A22" s="26">
        <v>9</v>
      </c>
      <c r="B22" s="27">
        <v>44621</v>
      </c>
      <c r="C22" s="33" t="s">
        <v>23</v>
      </c>
      <c r="D22" s="30" t="s">
        <v>41</v>
      </c>
      <c r="E22" s="34" t="s">
        <v>42</v>
      </c>
      <c r="F22" s="30" t="s">
        <v>26</v>
      </c>
      <c r="G22" s="31">
        <v>70000</v>
      </c>
      <c r="H22" s="32">
        <f t="shared" si="2"/>
        <v>2009</v>
      </c>
      <c r="I22" s="32">
        <f>G22*3.04%</f>
        <v>2128</v>
      </c>
      <c r="J22" s="32">
        <f t="shared" si="0"/>
        <v>65863</v>
      </c>
      <c r="K22" s="32">
        <v>5368.48</v>
      </c>
      <c r="L22" s="32"/>
      <c r="M22" s="32"/>
      <c r="N22" s="32"/>
      <c r="O22" s="32">
        <v>25</v>
      </c>
      <c r="P22" s="32">
        <f t="shared" si="6"/>
        <v>9530.48</v>
      </c>
      <c r="Q22" s="32">
        <f t="shared" si="1"/>
        <v>60469.520000000004</v>
      </c>
    </row>
    <row r="23" spans="1:17" ht="49.15" customHeight="1" thickBot="1" x14ac:dyDescent="0.5">
      <c r="A23" s="26"/>
      <c r="B23" s="75" t="s">
        <v>43</v>
      </c>
      <c r="C23" s="76"/>
      <c r="D23" s="76"/>
      <c r="E23" s="77"/>
      <c r="F23" s="36"/>
      <c r="G23" s="37">
        <f>SUM(G14:G22)</f>
        <v>1595000</v>
      </c>
      <c r="H23" s="37">
        <f t="shared" ref="H23:Q23" si="7">SUM(H14:H22)</f>
        <v>42534.834999999999</v>
      </c>
      <c r="I23" s="37">
        <f t="shared" si="7"/>
        <v>38580.667359999999</v>
      </c>
      <c r="J23" s="37">
        <f t="shared" si="7"/>
        <v>1513884.49764</v>
      </c>
      <c r="K23" s="37">
        <f t="shared" si="7"/>
        <v>260194.65000000002</v>
      </c>
      <c r="L23" s="37">
        <f t="shared" si="7"/>
        <v>0</v>
      </c>
      <c r="M23" s="37">
        <f t="shared" si="7"/>
        <v>5146.38</v>
      </c>
      <c r="N23" s="37">
        <f t="shared" si="7"/>
        <v>19877.740000000002</v>
      </c>
      <c r="O23" s="37">
        <f t="shared" si="7"/>
        <v>225</v>
      </c>
      <c r="P23" s="37">
        <f>SUM(P14:P22)</f>
        <v>366559.27235999994</v>
      </c>
      <c r="Q23" s="37">
        <f t="shared" si="7"/>
        <v>1228440.7276399999</v>
      </c>
    </row>
    <row r="24" spans="1:17" ht="37.15" customHeight="1" thickBot="1" x14ac:dyDescent="0.5">
      <c r="A24" s="38"/>
      <c r="B24" s="39"/>
      <c r="C24" s="40"/>
      <c r="D24" s="40"/>
      <c r="E24" s="40"/>
      <c r="F24" s="40"/>
      <c r="G24" s="41"/>
      <c r="H24" s="42"/>
      <c r="I24" s="42"/>
      <c r="J24" s="42"/>
      <c r="K24" s="42"/>
      <c r="L24" s="42"/>
      <c r="M24" s="42"/>
      <c r="N24" s="42"/>
      <c r="O24" s="42"/>
      <c r="P24" s="42"/>
      <c r="Q24" s="43"/>
    </row>
    <row r="25" spans="1:17" ht="48.6" customHeight="1" thickBot="1" x14ac:dyDescent="0.45">
      <c r="A25" s="44"/>
      <c r="B25" s="45"/>
      <c r="C25" s="46" t="s">
        <v>44</v>
      </c>
      <c r="D25" s="47"/>
      <c r="E25" s="47"/>
      <c r="F25" s="47"/>
      <c r="G25" s="48"/>
      <c r="H25" s="49"/>
      <c r="I25" s="49"/>
      <c r="J25" s="49"/>
      <c r="K25" s="49"/>
      <c r="L25" s="49"/>
      <c r="M25" s="49"/>
      <c r="N25" s="49"/>
      <c r="O25" s="49"/>
      <c r="P25" s="49"/>
      <c r="Q25" s="49"/>
    </row>
    <row r="26" spans="1:17" ht="37.5" customHeight="1" thickBot="1" x14ac:dyDescent="0.5">
      <c r="A26" s="26">
        <v>10</v>
      </c>
      <c r="B26" s="28" t="s">
        <v>45</v>
      </c>
      <c r="C26" s="33" t="s">
        <v>29</v>
      </c>
      <c r="D26" s="30" t="s">
        <v>46</v>
      </c>
      <c r="E26" s="34" t="s">
        <v>42</v>
      </c>
      <c r="F26" s="30" t="s">
        <v>26</v>
      </c>
      <c r="G26" s="31">
        <v>55000</v>
      </c>
      <c r="H26" s="32">
        <f t="shared" ref="H26:H54" si="8">+G26*2.87%</f>
        <v>1578.5</v>
      </c>
      <c r="I26" s="32">
        <f t="shared" ref="I26:I54" si="9">+G26*3.04%</f>
        <v>1672</v>
      </c>
      <c r="J26" s="32">
        <f t="shared" ref="J26:J54" si="10">G26-H26-I26</f>
        <v>51749.5</v>
      </c>
      <c r="K26" s="32">
        <v>2559.6799999999998</v>
      </c>
      <c r="L26" s="32"/>
      <c r="M26" s="32"/>
      <c r="N26" s="32"/>
      <c r="O26" s="32">
        <f>25</f>
        <v>25</v>
      </c>
      <c r="P26" s="32">
        <f t="shared" ref="P26:P54" si="11">H26+I26+K26+O26</f>
        <v>5835.18</v>
      </c>
      <c r="Q26" s="32">
        <f t="shared" ref="Q26:Q54" si="12">G26-P26</f>
        <v>49164.82</v>
      </c>
    </row>
    <row r="27" spans="1:17" ht="37.5" customHeight="1" thickBot="1" x14ac:dyDescent="0.5">
      <c r="A27" s="26">
        <v>11</v>
      </c>
      <c r="B27" s="28">
        <v>43901</v>
      </c>
      <c r="C27" s="33" t="s">
        <v>29</v>
      </c>
      <c r="D27" s="50" t="s">
        <v>47</v>
      </c>
      <c r="E27" s="30" t="s">
        <v>48</v>
      </c>
      <c r="F27" s="30" t="s">
        <v>26</v>
      </c>
      <c r="G27" s="31">
        <v>45000</v>
      </c>
      <c r="H27" s="32">
        <f t="shared" si="8"/>
        <v>1291.5</v>
      </c>
      <c r="I27" s="31">
        <f t="shared" si="9"/>
        <v>1368</v>
      </c>
      <c r="J27" s="31">
        <f t="shared" si="10"/>
        <v>42340.5</v>
      </c>
      <c r="K27" s="35">
        <v>1148.33</v>
      </c>
      <c r="L27" s="35"/>
      <c r="M27" s="35"/>
      <c r="N27" s="35"/>
      <c r="O27" s="32">
        <f>25</f>
        <v>25</v>
      </c>
      <c r="P27" s="32">
        <f t="shared" si="11"/>
        <v>3832.83</v>
      </c>
      <c r="Q27" s="32">
        <f t="shared" si="12"/>
        <v>41167.17</v>
      </c>
    </row>
    <row r="28" spans="1:17" ht="37.5" customHeight="1" thickBot="1" x14ac:dyDescent="0.5">
      <c r="A28" s="26">
        <v>12</v>
      </c>
      <c r="B28" s="28">
        <v>43901</v>
      </c>
      <c r="C28" s="33" t="s">
        <v>23</v>
      </c>
      <c r="D28" s="50" t="s">
        <v>49</v>
      </c>
      <c r="E28" s="30" t="s">
        <v>50</v>
      </c>
      <c r="F28" s="30" t="s">
        <v>26</v>
      </c>
      <c r="G28" s="31">
        <v>60000</v>
      </c>
      <c r="H28" s="32">
        <f t="shared" si="8"/>
        <v>1722</v>
      </c>
      <c r="I28" s="31">
        <f t="shared" si="9"/>
        <v>1824</v>
      </c>
      <c r="J28" s="31">
        <f t="shared" si="10"/>
        <v>56454</v>
      </c>
      <c r="K28" s="35">
        <v>3486.65</v>
      </c>
      <c r="L28" s="35"/>
      <c r="M28" s="35"/>
      <c r="N28" s="35"/>
      <c r="O28" s="32">
        <f>25</f>
        <v>25</v>
      </c>
      <c r="P28" s="32">
        <f t="shared" si="11"/>
        <v>7057.65</v>
      </c>
      <c r="Q28" s="32">
        <f t="shared" si="12"/>
        <v>52942.35</v>
      </c>
    </row>
    <row r="29" spans="1:17" ht="37.5" customHeight="1" thickBot="1" x14ac:dyDescent="0.5">
      <c r="A29" s="26">
        <v>13</v>
      </c>
      <c r="B29" s="27">
        <v>44204</v>
      </c>
      <c r="C29" s="33" t="s">
        <v>23</v>
      </c>
      <c r="D29" s="50" t="s">
        <v>51</v>
      </c>
      <c r="E29" s="50" t="s">
        <v>52</v>
      </c>
      <c r="F29" s="50" t="s">
        <v>26</v>
      </c>
      <c r="G29" s="31">
        <v>30000</v>
      </c>
      <c r="H29" s="32">
        <f t="shared" si="8"/>
        <v>861</v>
      </c>
      <c r="I29" s="31">
        <f t="shared" si="9"/>
        <v>912</v>
      </c>
      <c r="J29" s="31">
        <f t="shared" si="10"/>
        <v>28227</v>
      </c>
      <c r="K29" s="35">
        <v>0</v>
      </c>
      <c r="L29" s="35"/>
      <c r="M29" s="32"/>
      <c r="N29" s="32"/>
      <c r="O29" s="32">
        <v>25</v>
      </c>
      <c r="P29" s="32">
        <f t="shared" si="11"/>
        <v>1798</v>
      </c>
      <c r="Q29" s="32">
        <f t="shared" si="12"/>
        <v>28202</v>
      </c>
    </row>
    <row r="30" spans="1:17" ht="37.5" customHeight="1" thickBot="1" x14ac:dyDescent="0.5">
      <c r="A30" s="26">
        <v>14</v>
      </c>
      <c r="B30" s="27">
        <v>44205</v>
      </c>
      <c r="C30" s="33" t="s">
        <v>29</v>
      </c>
      <c r="D30" s="50" t="s">
        <v>53</v>
      </c>
      <c r="E30" s="50" t="s">
        <v>54</v>
      </c>
      <c r="F30" s="50" t="s">
        <v>26</v>
      </c>
      <c r="G30" s="31">
        <v>40000</v>
      </c>
      <c r="H30" s="32">
        <f t="shared" si="8"/>
        <v>1148</v>
      </c>
      <c r="I30" s="31">
        <f t="shared" si="9"/>
        <v>1216</v>
      </c>
      <c r="J30" s="31">
        <f t="shared" si="10"/>
        <v>37636</v>
      </c>
      <c r="K30" s="35">
        <v>442.65</v>
      </c>
      <c r="L30" s="35"/>
      <c r="M30" s="32"/>
      <c r="N30" s="32"/>
      <c r="O30" s="32">
        <v>25</v>
      </c>
      <c r="P30" s="32">
        <f t="shared" si="11"/>
        <v>2831.65</v>
      </c>
      <c r="Q30" s="32">
        <f t="shared" si="12"/>
        <v>37168.35</v>
      </c>
    </row>
    <row r="31" spans="1:17" ht="37.5" customHeight="1" thickBot="1" x14ac:dyDescent="0.5">
      <c r="A31" s="26">
        <v>15</v>
      </c>
      <c r="B31" s="27">
        <v>44206</v>
      </c>
      <c r="C31" s="33" t="s">
        <v>23</v>
      </c>
      <c r="D31" s="50" t="s">
        <v>55</v>
      </c>
      <c r="E31" s="50" t="s">
        <v>56</v>
      </c>
      <c r="F31" s="50" t="s">
        <v>26</v>
      </c>
      <c r="G31" s="31">
        <v>25000</v>
      </c>
      <c r="H31" s="32">
        <f t="shared" si="8"/>
        <v>717.5</v>
      </c>
      <c r="I31" s="31">
        <f t="shared" si="9"/>
        <v>760</v>
      </c>
      <c r="J31" s="31">
        <f t="shared" si="10"/>
        <v>23522.5</v>
      </c>
      <c r="K31" s="35">
        <v>0</v>
      </c>
      <c r="L31" s="35"/>
      <c r="M31" s="32"/>
      <c r="N31" s="32"/>
      <c r="O31" s="32">
        <v>25</v>
      </c>
      <c r="P31" s="32">
        <f t="shared" si="11"/>
        <v>1502.5</v>
      </c>
      <c r="Q31" s="32">
        <f t="shared" si="12"/>
        <v>23497.5</v>
      </c>
    </row>
    <row r="32" spans="1:17" ht="37.5" customHeight="1" thickBot="1" x14ac:dyDescent="0.5">
      <c r="A32" s="26">
        <v>16</v>
      </c>
      <c r="B32" s="27">
        <v>44206</v>
      </c>
      <c r="C32" s="33" t="s">
        <v>23</v>
      </c>
      <c r="D32" s="50" t="s">
        <v>57</v>
      </c>
      <c r="E32" s="50" t="s">
        <v>56</v>
      </c>
      <c r="F32" s="50" t="s">
        <v>26</v>
      </c>
      <c r="G32" s="31">
        <v>30000</v>
      </c>
      <c r="H32" s="32">
        <f t="shared" si="8"/>
        <v>861</v>
      </c>
      <c r="I32" s="31">
        <f t="shared" si="9"/>
        <v>912</v>
      </c>
      <c r="J32" s="31">
        <f t="shared" si="10"/>
        <v>28227</v>
      </c>
      <c r="K32" s="35">
        <v>0</v>
      </c>
      <c r="L32" s="35"/>
      <c r="M32" s="32"/>
      <c r="N32" s="32"/>
      <c r="O32" s="32">
        <v>25</v>
      </c>
      <c r="P32" s="32">
        <f t="shared" si="11"/>
        <v>1798</v>
      </c>
      <c r="Q32" s="32">
        <f t="shared" si="12"/>
        <v>28202</v>
      </c>
    </row>
    <row r="33" spans="1:17" ht="37.5" customHeight="1" thickBot="1" x14ac:dyDescent="0.5">
      <c r="A33" s="26">
        <v>17</v>
      </c>
      <c r="B33" s="27">
        <v>44206</v>
      </c>
      <c r="C33" s="33" t="s">
        <v>23</v>
      </c>
      <c r="D33" s="50" t="s">
        <v>58</v>
      </c>
      <c r="E33" s="50" t="s">
        <v>59</v>
      </c>
      <c r="F33" s="50" t="s">
        <v>26</v>
      </c>
      <c r="G33" s="31">
        <v>30000</v>
      </c>
      <c r="H33" s="32">
        <f t="shared" si="8"/>
        <v>861</v>
      </c>
      <c r="I33" s="31">
        <f t="shared" si="9"/>
        <v>912</v>
      </c>
      <c r="J33" s="31">
        <f t="shared" si="10"/>
        <v>28227</v>
      </c>
      <c r="K33" s="35">
        <v>0</v>
      </c>
      <c r="L33" s="35"/>
      <c r="M33" s="32"/>
      <c r="N33" s="32"/>
      <c r="O33" s="32">
        <f>25</f>
        <v>25</v>
      </c>
      <c r="P33" s="32">
        <f t="shared" si="11"/>
        <v>1798</v>
      </c>
      <c r="Q33" s="32">
        <f t="shared" si="12"/>
        <v>28202</v>
      </c>
    </row>
    <row r="34" spans="1:17" ht="37.5" customHeight="1" thickBot="1" x14ac:dyDescent="0.5">
      <c r="A34" s="26">
        <v>18</v>
      </c>
      <c r="B34" s="27">
        <v>44206</v>
      </c>
      <c r="C34" s="33" t="s">
        <v>29</v>
      </c>
      <c r="D34" s="50" t="s">
        <v>60</v>
      </c>
      <c r="E34" s="50" t="s">
        <v>54</v>
      </c>
      <c r="F34" s="50" t="s">
        <v>26</v>
      </c>
      <c r="G34" s="31">
        <v>30000</v>
      </c>
      <c r="H34" s="32">
        <f t="shared" si="8"/>
        <v>861</v>
      </c>
      <c r="I34" s="31">
        <f t="shared" si="9"/>
        <v>912</v>
      </c>
      <c r="J34" s="31">
        <f t="shared" si="10"/>
        <v>28227</v>
      </c>
      <c r="K34" s="35">
        <v>0</v>
      </c>
      <c r="L34" s="35"/>
      <c r="M34" s="32"/>
      <c r="N34" s="32"/>
      <c r="O34" s="32">
        <v>25</v>
      </c>
      <c r="P34" s="32">
        <f t="shared" si="11"/>
        <v>1798</v>
      </c>
      <c r="Q34" s="32">
        <f t="shared" si="12"/>
        <v>28202</v>
      </c>
    </row>
    <row r="35" spans="1:17" ht="37.5" customHeight="1" thickBot="1" x14ac:dyDescent="0.45">
      <c r="A35" s="26">
        <v>19</v>
      </c>
      <c r="B35" s="27">
        <v>44206</v>
      </c>
      <c r="C35" s="33" t="s">
        <v>23</v>
      </c>
      <c r="D35" s="50" t="s">
        <v>61</v>
      </c>
      <c r="E35" s="50" t="s">
        <v>62</v>
      </c>
      <c r="F35" s="50" t="s">
        <v>26</v>
      </c>
      <c r="G35" s="31">
        <v>30000</v>
      </c>
      <c r="H35" s="32">
        <f t="shared" si="8"/>
        <v>861</v>
      </c>
      <c r="I35" s="31">
        <f t="shared" si="9"/>
        <v>912</v>
      </c>
      <c r="J35" s="31">
        <f t="shared" si="10"/>
        <v>28227</v>
      </c>
      <c r="K35" s="35">
        <v>0</v>
      </c>
      <c r="L35" s="35"/>
      <c r="M35" s="32"/>
      <c r="N35" s="32"/>
      <c r="O35" s="32">
        <v>25</v>
      </c>
      <c r="P35" s="32">
        <f t="shared" si="11"/>
        <v>1798</v>
      </c>
      <c r="Q35" s="32">
        <f t="shared" si="12"/>
        <v>28202</v>
      </c>
    </row>
    <row r="36" spans="1:17" ht="37.5" customHeight="1" thickBot="1" x14ac:dyDescent="0.45">
      <c r="A36" s="26">
        <v>20</v>
      </c>
      <c r="B36" s="27">
        <v>44206</v>
      </c>
      <c r="C36" s="33" t="s">
        <v>29</v>
      </c>
      <c r="D36" s="50" t="s">
        <v>63</v>
      </c>
      <c r="E36" s="50" t="s">
        <v>54</v>
      </c>
      <c r="F36" s="50" t="s">
        <v>26</v>
      </c>
      <c r="G36" s="31">
        <v>30000</v>
      </c>
      <c r="H36" s="32">
        <f t="shared" si="8"/>
        <v>861</v>
      </c>
      <c r="I36" s="31">
        <f t="shared" si="9"/>
        <v>912</v>
      </c>
      <c r="J36" s="31">
        <f t="shared" si="10"/>
        <v>28227</v>
      </c>
      <c r="K36" s="35">
        <v>0</v>
      </c>
      <c r="L36" s="35"/>
      <c r="M36" s="32"/>
      <c r="N36" s="32"/>
      <c r="O36" s="32">
        <f>25</f>
        <v>25</v>
      </c>
      <c r="P36" s="32">
        <f t="shared" si="11"/>
        <v>1798</v>
      </c>
      <c r="Q36" s="32">
        <f t="shared" si="12"/>
        <v>28202</v>
      </c>
    </row>
    <row r="37" spans="1:17" ht="37.5" customHeight="1" thickBot="1" x14ac:dyDescent="0.5">
      <c r="A37" s="26">
        <v>21</v>
      </c>
      <c r="B37" s="27">
        <v>44206</v>
      </c>
      <c r="C37" s="33" t="s">
        <v>29</v>
      </c>
      <c r="D37" s="50" t="s">
        <v>64</v>
      </c>
      <c r="E37" s="50" t="s">
        <v>54</v>
      </c>
      <c r="F37" s="50" t="s">
        <v>26</v>
      </c>
      <c r="G37" s="31">
        <v>30000</v>
      </c>
      <c r="H37" s="32">
        <f t="shared" si="8"/>
        <v>861</v>
      </c>
      <c r="I37" s="31">
        <f t="shared" si="9"/>
        <v>912</v>
      </c>
      <c r="J37" s="31">
        <f t="shared" si="10"/>
        <v>28227</v>
      </c>
      <c r="K37" s="35">
        <v>0</v>
      </c>
      <c r="L37" s="35"/>
      <c r="M37" s="32"/>
      <c r="N37" s="32"/>
      <c r="O37" s="32">
        <v>25</v>
      </c>
      <c r="P37" s="32">
        <f t="shared" si="11"/>
        <v>1798</v>
      </c>
      <c r="Q37" s="32">
        <f t="shared" si="12"/>
        <v>28202</v>
      </c>
    </row>
    <row r="38" spans="1:17" ht="37.5" customHeight="1" thickBot="1" x14ac:dyDescent="0.5">
      <c r="A38" s="26">
        <v>22</v>
      </c>
      <c r="B38" s="27" t="s">
        <v>65</v>
      </c>
      <c r="C38" s="33" t="s">
        <v>23</v>
      </c>
      <c r="D38" s="50" t="s">
        <v>66</v>
      </c>
      <c r="E38" s="50" t="s">
        <v>67</v>
      </c>
      <c r="F38" s="50" t="s">
        <v>26</v>
      </c>
      <c r="G38" s="31">
        <v>30000</v>
      </c>
      <c r="H38" s="32">
        <f t="shared" si="8"/>
        <v>861</v>
      </c>
      <c r="I38" s="31">
        <f t="shared" si="9"/>
        <v>912</v>
      </c>
      <c r="J38" s="31">
        <f t="shared" si="10"/>
        <v>28227</v>
      </c>
      <c r="K38" s="35">
        <v>0</v>
      </c>
      <c r="L38" s="35"/>
      <c r="M38" s="32"/>
      <c r="N38" s="32"/>
      <c r="O38" s="32">
        <f>25</f>
        <v>25</v>
      </c>
      <c r="P38" s="32">
        <f t="shared" si="11"/>
        <v>1798</v>
      </c>
      <c r="Q38" s="32">
        <f t="shared" si="12"/>
        <v>28202</v>
      </c>
    </row>
    <row r="39" spans="1:17" ht="37.5" customHeight="1" thickBot="1" x14ac:dyDescent="0.5">
      <c r="A39" s="26">
        <v>23</v>
      </c>
      <c r="B39" s="27">
        <v>44872</v>
      </c>
      <c r="C39" s="33" t="s">
        <v>23</v>
      </c>
      <c r="D39" s="50" t="s">
        <v>68</v>
      </c>
      <c r="E39" s="50" t="s">
        <v>54</v>
      </c>
      <c r="F39" s="50" t="s">
        <v>26</v>
      </c>
      <c r="G39" s="31">
        <v>30000</v>
      </c>
      <c r="H39" s="32">
        <f t="shared" si="8"/>
        <v>861</v>
      </c>
      <c r="I39" s="31">
        <f t="shared" si="9"/>
        <v>912</v>
      </c>
      <c r="J39" s="31">
        <f t="shared" si="10"/>
        <v>28227</v>
      </c>
      <c r="K39" s="35">
        <v>0</v>
      </c>
      <c r="L39" s="35"/>
      <c r="M39" s="32"/>
      <c r="N39" s="32"/>
      <c r="O39" s="32">
        <v>25</v>
      </c>
      <c r="P39" s="32">
        <f t="shared" si="11"/>
        <v>1798</v>
      </c>
      <c r="Q39" s="32">
        <f t="shared" si="12"/>
        <v>28202</v>
      </c>
    </row>
    <row r="40" spans="1:17" ht="37.5" customHeight="1" thickBot="1" x14ac:dyDescent="0.5">
      <c r="A40" s="26">
        <v>24</v>
      </c>
      <c r="B40" s="27">
        <v>44565</v>
      </c>
      <c r="C40" s="33" t="s">
        <v>23</v>
      </c>
      <c r="D40" s="50" t="s">
        <v>69</v>
      </c>
      <c r="E40" s="50" t="s">
        <v>67</v>
      </c>
      <c r="F40" s="50" t="s">
        <v>26</v>
      </c>
      <c r="G40" s="31">
        <v>30000</v>
      </c>
      <c r="H40" s="32">
        <f t="shared" si="8"/>
        <v>861</v>
      </c>
      <c r="I40" s="31">
        <f t="shared" si="9"/>
        <v>912</v>
      </c>
      <c r="J40" s="31">
        <f t="shared" si="10"/>
        <v>28227</v>
      </c>
      <c r="K40" s="35">
        <v>0</v>
      </c>
      <c r="L40" s="35"/>
      <c r="M40" s="32"/>
      <c r="N40" s="32"/>
      <c r="O40" s="32">
        <v>25</v>
      </c>
      <c r="P40" s="32">
        <f t="shared" si="11"/>
        <v>1798</v>
      </c>
      <c r="Q40" s="32">
        <f t="shared" si="12"/>
        <v>28202</v>
      </c>
    </row>
    <row r="41" spans="1:17" ht="37.5" customHeight="1" thickBot="1" x14ac:dyDescent="0.5">
      <c r="A41" s="26">
        <v>25</v>
      </c>
      <c r="B41" s="27">
        <v>44931</v>
      </c>
      <c r="C41" s="33" t="s">
        <v>23</v>
      </c>
      <c r="D41" s="50" t="s">
        <v>70</v>
      </c>
      <c r="E41" s="50" t="s">
        <v>67</v>
      </c>
      <c r="F41" s="50" t="s">
        <v>26</v>
      </c>
      <c r="G41" s="31">
        <v>30000</v>
      </c>
      <c r="H41" s="32">
        <f t="shared" si="8"/>
        <v>861</v>
      </c>
      <c r="I41" s="31">
        <f t="shared" si="9"/>
        <v>912</v>
      </c>
      <c r="J41" s="31">
        <f t="shared" si="10"/>
        <v>28227</v>
      </c>
      <c r="K41" s="35">
        <v>0</v>
      </c>
      <c r="L41" s="35"/>
      <c r="M41" s="32"/>
      <c r="N41" s="32"/>
      <c r="O41" s="32">
        <v>25</v>
      </c>
      <c r="P41" s="32">
        <f t="shared" si="11"/>
        <v>1798</v>
      </c>
      <c r="Q41" s="32">
        <f t="shared" si="12"/>
        <v>28202</v>
      </c>
    </row>
    <row r="42" spans="1:17" ht="37.5" customHeight="1" thickBot="1" x14ac:dyDescent="0.5">
      <c r="A42" s="26">
        <v>26</v>
      </c>
      <c r="B42" s="27">
        <v>44931</v>
      </c>
      <c r="C42" s="33" t="s">
        <v>29</v>
      </c>
      <c r="D42" s="50" t="s">
        <v>71</v>
      </c>
      <c r="E42" s="50" t="s">
        <v>54</v>
      </c>
      <c r="F42" s="50" t="s">
        <v>26</v>
      </c>
      <c r="G42" s="31">
        <v>30000</v>
      </c>
      <c r="H42" s="32">
        <f t="shared" si="8"/>
        <v>861</v>
      </c>
      <c r="I42" s="31">
        <f t="shared" si="9"/>
        <v>912</v>
      </c>
      <c r="J42" s="31">
        <f t="shared" si="10"/>
        <v>28227</v>
      </c>
      <c r="K42" s="35">
        <v>0</v>
      </c>
      <c r="L42" s="35"/>
      <c r="M42" s="32"/>
      <c r="N42" s="32"/>
      <c r="O42" s="32">
        <f>25</f>
        <v>25</v>
      </c>
      <c r="P42" s="32">
        <f t="shared" si="11"/>
        <v>1798</v>
      </c>
      <c r="Q42" s="32">
        <f t="shared" si="12"/>
        <v>28202</v>
      </c>
    </row>
    <row r="43" spans="1:17" ht="37.5" customHeight="1" thickBot="1" x14ac:dyDescent="0.5">
      <c r="A43" s="26">
        <v>27</v>
      </c>
      <c r="B43" s="27">
        <v>44937</v>
      </c>
      <c r="C43" s="33" t="s">
        <v>29</v>
      </c>
      <c r="D43" s="50" t="s">
        <v>72</v>
      </c>
      <c r="E43" s="50" t="s">
        <v>73</v>
      </c>
      <c r="F43" s="50" t="s">
        <v>26</v>
      </c>
      <c r="G43" s="31">
        <v>45000</v>
      </c>
      <c r="H43" s="32">
        <f t="shared" si="8"/>
        <v>1291.5</v>
      </c>
      <c r="I43" s="31">
        <f t="shared" si="9"/>
        <v>1368</v>
      </c>
      <c r="J43" s="31">
        <f t="shared" si="10"/>
        <v>42340.5</v>
      </c>
      <c r="K43" s="35">
        <v>1148.33</v>
      </c>
      <c r="L43" s="35"/>
      <c r="M43" s="32"/>
      <c r="N43" s="32"/>
      <c r="O43" s="32">
        <v>25</v>
      </c>
      <c r="P43" s="32">
        <f t="shared" si="11"/>
        <v>3832.83</v>
      </c>
      <c r="Q43" s="32">
        <f t="shared" si="12"/>
        <v>41167.17</v>
      </c>
    </row>
    <row r="44" spans="1:17" ht="37.5" customHeight="1" thickBot="1" x14ac:dyDescent="0.5">
      <c r="A44" s="26">
        <v>28</v>
      </c>
      <c r="B44" s="27">
        <v>44938</v>
      </c>
      <c r="C44" s="33" t="s">
        <v>23</v>
      </c>
      <c r="D44" s="50" t="s">
        <v>74</v>
      </c>
      <c r="E44" s="50" t="s">
        <v>75</v>
      </c>
      <c r="F44" s="50" t="s">
        <v>26</v>
      </c>
      <c r="G44" s="31">
        <v>45000</v>
      </c>
      <c r="H44" s="32">
        <f t="shared" si="8"/>
        <v>1291.5</v>
      </c>
      <c r="I44" s="31">
        <f t="shared" si="9"/>
        <v>1368</v>
      </c>
      <c r="J44" s="31">
        <f t="shared" si="10"/>
        <v>42340.5</v>
      </c>
      <c r="K44" s="35">
        <v>1148.33</v>
      </c>
      <c r="L44" s="35"/>
      <c r="M44" s="32"/>
      <c r="N44" s="32"/>
      <c r="O44" s="32">
        <v>25</v>
      </c>
      <c r="P44" s="32">
        <f t="shared" si="11"/>
        <v>3832.83</v>
      </c>
      <c r="Q44" s="32">
        <f t="shared" si="12"/>
        <v>41167.17</v>
      </c>
    </row>
    <row r="45" spans="1:17" ht="37.5" customHeight="1" thickBot="1" x14ac:dyDescent="0.5">
      <c r="A45" s="26">
        <v>29</v>
      </c>
      <c r="B45" s="27">
        <v>45658</v>
      </c>
      <c r="C45" s="33" t="s">
        <v>23</v>
      </c>
      <c r="D45" s="50" t="s">
        <v>76</v>
      </c>
      <c r="E45" s="50" t="s">
        <v>77</v>
      </c>
      <c r="F45" s="50" t="s">
        <v>26</v>
      </c>
      <c r="G45" s="31">
        <v>30000</v>
      </c>
      <c r="H45" s="32">
        <f t="shared" si="8"/>
        <v>861</v>
      </c>
      <c r="I45" s="31">
        <f t="shared" si="9"/>
        <v>912</v>
      </c>
      <c r="J45" s="31">
        <f t="shared" si="10"/>
        <v>28227</v>
      </c>
      <c r="K45" s="35">
        <v>0</v>
      </c>
      <c r="L45" s="35"/>
      <c r="M45" s="32"/>
      <c r="N45" s="32"/>
      <c r="O45" s="32">
        <v>25</v>
      </c>
      <c r="P45" s="32">
        <f t="shared" si="11"/>
        <v>1798</v>
      </c>
      <c r="Q45" s="32">
        <f t="shared" si="12"/>
        <v>28202</v>
      </c>
    </row>
    <row r="46" spans="1:17" ht="37.5" customHeight="1" thickBot="1" x14ac:dyDescent="0.5">
      <c r="A46" s="26">
        <v>30</v>
      </c>
      <c r="B46" s="27">
        <v>45658</v>
      </c>
      <c r="C46" s="33" t="s">
        <v>23</v>
      </c>
      <c r="D46" s="50" t="s">
        <v>78</v>
      </c>
      <c r="E46" s="50" t="s">
        <v>79</v>
      </c>
      <c r="F46" s="50" t="s">
        <v>26</v>
      </c>
      <c r="G46" s="31">
        <v>45000</v>
      </c>
      <c r="H46" s="32">
        <f t="shared" si="8"/>
        <v>1291.5</v>
      </c>
      <c r="I46" s="31">
        <f t="shared" si="9"/>
        <v>1368</v>
      </c>
      <c r="J46" s="31">
        <f t="shared" si="10"/>
        <v>42340.5</v>
      </c>
      <c r="K46" s="35">
        <v>1148.33</v>
      </c>
      <c r="L46" s="35"/>
      <c r="M46" s="32"/>
      <c r="N46" s="32"/>
      <c r="O46" s="32">
        <v>25</v>
      </c>
      <c r="P46" s="32">
        <f t="shared" si="11"/>
        <v>3832.83</v>
      </c>
      <c r="Q46" s="32">
        <f t="shared" si="12"/>
        <v>41167.17</v>
      </c>
    </row>
    <row r="47" spans="1:17" ht="37.5" customHeight="1" thickBot="1" x14ac:dyDescent="0.5">
      <c r="A47" s="26">
        <v>31</v>
      </c>
      <c r="B47" s="27">
        <v>45658</v>
      </c>
      <c r="C47" s="33" t="s">
        <v>23</v>
      </c>
      <c r="D47" s="50" t="s">
        <v>80</v>
      </c>
      <c r="E47" s="50" t="s">
        <v>67</v>
      </c>
      <c r="F47" s="50" t="s">
        <v>26</v>
      </c>
      <c r="G47" s="31">
        <v>30000</v>
      </c>
      <c r="H47" s="32">
        <f t="shared" si="8"/>
        <v>861</v>
      </c>
      <c r="I47" s="31">
        <f t="shared" si="9"/>
        <v>912</v>
      </c>
      <c r="J47" s="31">
        <f t="shared" si="10"/>
        <v>28227</v>
      </c>
      <c r="K47" s="35">
        <v>0</v>
      </c>
      <c r="L47" s="35"/>
      <c r="M47" s="32"/>
      <c r="N47" s="32"/>
      <c r="O47" s="32">
        <v>25</v>
      </c>
      <c r="P47" s="32">
        <f t="shared" si="11"/>
        <v>1798</v>
      </c>
      <c r="Q47" s="32">
        <f t="shared" si="12"/>
        <v>28202</v>
      </c>
    </row>
    <row r="48" spans="1:17" ht="37.5" customHeight="1" thickBot="1" x14ac:dyDescent="0.5">
      <c r="A48" s="26">
        <v>32</v>
      </c>
      <c r="B48" s="27">
        <v>45659</v>
      </c>
      <c r="C48" s="33" t="s">
        <v>29</v>
      </c>
      <c r="D48" s="50" t="s">
        <v>81</v>
      </c>
      <c r="E48" s="50" t="s">
        <v>82</v>
      </c>
      <c r="F48" s="50" t="s">
        <v>26</v>
      </c>
      <c r="G48" s="31">
        <v>30000</v>
      </c>
      <c r="H48" s="32">
        <f t="shared" si="8"/>
        <v>861</v>
      </c>
      <c r="I48" s="31">
        <f t="shared" si="9"/>
        <v>912</v>
      </c>
      <c r="J48" s="31">
        <f t="shared" si="10"/>
        <v>28227</v>
      </c>
      <c r="K48" s="35">
        <v>0</v>
      </c>
      <c r="L48" s="35"/>
      <c r="M48" s="32"/>
      <c r="N48" s="32"/>
      <c r="O48" s="32">
        <v>25</v>
      </c>
      <c r="P48" s="32">
        <f t="shared" si="11"/>
        <v>1798</v>
      </c>
      <c r="Q48" s="32">
        <f t="shared" si="12"/>
        <v>28202</v>
      </c>
    </row>
    <row r="49" spans="1:17" ht="37.5" customHeight="1" thickBot="1" x14ac:dyDescent="0.5">
      <c r="A49" s="26">
        <v>33</v>
      </c>
      <c r="B49" s="27">
        <v>45660</v>
      </c>
      <c r="C49" s="33" t="s">
        <v>23</v>
      </c>
      <c r="D49" s="50" t="str">
        <f>'[1]PROYECCION 2025 FIJOS'!D39</f>
        <v xml:space="preserve"> SANTO BRUJAN CARMONA </v>
      </c>
      <c r="E49" s="50" t="s">
        <v>62</v>
      </c>
      <c r="F49" s="50" t="s">
        <v>26</v>
      </c>
      <c r="G49" s="31">
        <v>30000</v>
      </c>
      <c r="H49" s="32">
        <f t="shared" si="8"/>
        <v>861</v>
      </c>
      <c r="I49" s="31">
        <f t="shared" si="9"/>
        <v>912</v>
      </c>
      <c r="J49" s="31">
        <f t="shared" si="10"/>
        <v>28227</v>
      </c>
      <c r="K49" s="35">
        <v>0</v>
      </c>
      <c r="L49" s="35"/>
      <c r="M49" s="32"/>
      <c r="N49" s="32"/>
      <c r="O49" s="32">
        <v>25</v>
      </c>
      <c r="P49" s="32">
        <f t="shared" si="11"/>
        <v>1798</v>
      </c>
      <c r="Q49" s="32">
        <f t="shared" si="12"/>
        <v>28202</v>
      </c>
    </row>
    <row r="50" spans="1:17" ht="37.5" customHeight="1" thickBot="1" x14ac:dyDescent="0.5">
      <c r="A50" s="26">
        <v>34</v>
      </c>
      <c r="B50" s="27">
        <v>45660</v>
      </c>
      <c r="C50" s="33" t="s">
        <v>23</v>
      </c>
      <c r="D50" s="50" t="str">
        <f>'[1]PROYECCION 2025 FIJOS'!D40</f>
        <v xml:space="preserve">CRISTIAN PEREZ </v>
      </c>
      <c r="E50" s="50" t="s">
        <v>83</v>
      </c>
      <c r="F50" s="50" t="s">
        <v>26</v>
      </c>
      <c r="G50" s="31">
        <v>30000</v>
      </c>
      <c r="H50" s="32">
        <f t="shared" si="8"/>
        <v>861</v>
      </c>
      <c r="I50" s="31">
        <f t="shared" si="9"/>
        <v>912</v>
      </c>
      <c r="J50" s="31">
        <f t="shared" si="10"/>
        <v>28227</v>
      </c>
      <c r="K50" s="35">
        <v>0</v>
      </c>
      <c r="L50" s="35"/>
      <c r="M50" s="32"/>
      <c r="N50" s="32"/>
      <c r="O50" s="32">
        <v>25</v>
      </c>
      <c r="P50" s="32">
        <f t="shared" si="11"/>
        <v>1798</v>
      </c>
      <c r="Q50" s="32">
        <f t="shared" si="12"/>
        <v>28202</v>
      </c>
    </row>
    <row r="51" spans="1:17" ht="37.5" customHeight="1" thickBot="1" x14ac:dyDescent="0.5">
      <c r="A51" s="26">
        <v>35</v>
      </c>
      <c r="B51" s="27">
        <v>45660</v>
      </c>
      <c r="C51" s="33" t="s">
        <v>23</v>
      </c>
      <c r="D51" s="50" t="str">
        <f>'[1]PROYECCION 2025 FIJOS'!D41</f>
        <v xml:space="preserve"> FRANCISCO SALAS </v>
      </c>
      <c r="E51" s="50" t="s">
        <v>62</v>
      </c>
      <c r="F51" s="50" t="s">
        <v>26</v>
      </c>
      <c r="G51" s="31">
        <v>45000</v>
      </c>
      <c r="H51" s="32">
        <f t="shared" si="8"/>
        <v>1291.5</v>
      </c>
      <c r="I51" s="31">
        <f t="shared" si="9"/>
        <v>1368</v>
      </c>
      <c r="J51" s="31">
        <f t="shared" si="10"/>
        <v>42340.5</v>
      </c>
      <c r="K51" s="35">
        <v>0</v>
      </c>
      <c r="L51" s="35"/>
      <c r="M51" s="32"/>
      <c r="N51" s="32"/>
      <c r="O51" s="32">
        <v>25</v>
      </c>
      <c r="P51" s="32">
        <f t="shared" si="11"/>
        <v>2684.5</v>
      </c>
      <c r="Q51" s="32">
        <f t="shared" si="12"/>
        <v>42315.5</v>
      </c>
    </row>
    <row r="52" spans="1:17" ht="37.5" customHeight="1" thickBot="1" x14ac:dyDescent="0.5">
      <c r="A52" s="26">
        <v>36</v>
      </c>
      <c r="B52" s="27">
        <v>45660</v>
      </c>
      <c r="C52" s="33" t="s">
        <v>23</v>
      </c>
      <c r="D52" s="50" t="str">
        <f>'[1]PROYECCION 2025 FIJOS'!D42</f>
        <v xml:space="preserve"> DANNY MAURICIO MELO A. </v>
      </c>
      <c r="E52" s="50" t="s">
        <v>62</v>
      </c>
      <c r="F52" s="50" t="s">
        <v>26</v>
      </c>
      <c r="G52" s="31">
        <v>30000</v>
      </c>
      <c r="H52" s="32">
        <f t="shared" si="8"/>
        <v>861</v>
      </c>
      <c r="I52" s="31">
        <f t="shared" si="9"/>
        <v>912</v>
      </c>
      <c r="J52" s="31">
        <f t="shared" si="10"/>
        <v>28227</v>
      </c>
      <c r="K52" s="35">
        <v>0</v>
      </c>
      <c r="L52" s="35"/>
      <c r="M52" s="32"/>
      <c r="N52" s="32"/>
      <c r="O52" s="32">
        <v>25</v>
      </c>
      <c r="P52" s="32">
        <f t="shared" si="11"/>
        <v>1798</v>
      </c>
      <c r="Q52" s="32">
        <f t="shared" si="12"/>
        <v>28202</v>
      </c>
    </row>
    <row r="53" spans="1:17" ht="37.5" customHeight="1" thickBot="1" x14ac:dyDescent="0.5">
      <c r="A53" s="26">
        <v>37</v>
      </c>
      <c r="B53" s="27">
        <v>45660</v>
      </c>
      <c r="C53" s="33" t="s">
        <v>29</v>
      </c>
      <c r="D53" s="50" t="s">
        <v>84</v>
      </c>
      <c r="E53" s="50" t="s">
        <v>54</v>
      </c>
      <c r="F53" s="50" t="s">
        <v>26</v>
      </c>
      <c r="G53" s="31">
        <v>30000</v>
      </c>
      <c r="H53" s="32">
        <f t="shared" si="8"/>
        <v>861</v>
      </c>
      <c r="I53" s="31">
        <f t="shared" si="9"/>
        <v>912</v>
      </c>
      <c r="J53" s="31">
        <f t="shared" si="10"/>
        <v>28227</v>
      </c>
      <c r="K53" s="35">
        <v>0</v>
      </c>
      <c r="L53" s="35"/>
      <c r="M53" s="32"/>
      <c r="N53" s="32"/>
      <c r="O53" s="32">
        <v>26</v>
      </c>
      <c r="P53" s="32">
        <f t="shared" si="11"/>
        <v>1799</v>
      </c>
      <c r="Q53" s="32">
        <f t="shared" si="12"/>
        <v>28201</v>
      </c>
    </row>
    <row r="54" spans="1:17" ht="37.5" customHeight="1" thickBot="1" x14ac:dyDescent="0.5">
      <c r="A54" s="26">
        <v>38</v>
      </c>
      <c r="B54" s="27">
        <v>45660</v>
      </c>
      <c r="C54" s="33" t="s">
        <v>23</v>
      </c>
      <c r="D54" s="50" t="str">
        <f>'[1]PROYECCION 2025 FIJOS'!D43</f>
        <v xml:space="preserve">  JULIO ANT. SEVERINO </v>
      </c>
      <c r="E54" s="50" t="s">
        <v>85</v>
      </c>
      <c r="F54" s="50" t="s">
        <v>26</v>
      </c>
      <c r="G54" s="31">
        <v>30000</v>
      </c>
      <c r="H54" s="32">
        <f t="shared" si="8"/>
        <v>861</v>
      </c>
      <c r="I54" s="31">
        <f t="shared" si="9"/>
        <v>912</v>
      </c>
      <c r="J54" s="31">
        <f t="shared" si="10"/>
        <v>28227</v>
      </c>
      <c r="K54" s="35">
        <v>0</v>
      </c>
      <c r="L54" s="35"/>
      <c r="M54" s="32"/>
      <c r="N54" s="32"/>
      <c r="O54" s="32">
        <v>25</v>
      </c>
      <c r="P54" s="32">
        <f t="shared" si="11"/>
        <v>1798</v>
      </c>
      <c r="Q54" s="32">
        <f t="shared" si="12"/>
        <v>28202</v>
      </c>
    </row>
    <row r="55" spans="1:17" ht="49.15" customHeight="1" thickBot="1" x14ac:dyDescent="0.5">
      <c r="A55" s="51"/>
      <c r="B55" s="75" t="s">
        <v>43</v>
      </c>
      <c r="C55" s="76" t="s">
        <v>86</v>
      </c>
      <c r="D55" s="76"/>
      <c r="E55" s="77"/>
      <c r="F55" s="52"/>
      <c r="G55" s="53">
        <f>SUM(G26:G54)</f>
        <v>1005000</v>
      </c>
      <c r="H55" s="53">
        <f>SUM(H26:H54)</f>
        <v>28843.5</v>
      </c>
      <c r="I55" s="53">
        <f t="shared" ref="I55:P55" si="13">SUM(I26:I54)</f>
        <v>30552</v>
      </c>
      <c r="J55" s="53">
        <f t="shared" si="13"/>
        <v>945604.5</v>
      </c>
      <c r="K55" s="53">
        <f t="shared" si="13"/>
        <v>11082.3</v>
      </c>
      <c r="L55" s="53">
        <f t="shared" si="13"/>
        <v>0</v>
      </c>
      <c r="M55" s="53">
        <f t="shared" si="13"/>
        <v>0</v>
      </c>
      <c r="N55" s="53">
        <f t="shared" si="13"/>
        <v>0</v>
      </c>
      <c r="O55" s="53">
        <f t="shared" si="13"/>
        <v>726</v>
      </c>
      <c r="P55" s="53">
        <f t="shared" si="13"/>
        <v>71203.8</v>
      </c>
      <c r="Q55" s="53">
        <f>SUM(Q26:Q54)</f>
        <v>933796.20000000007</v>
      </c>
    </row>
    <row r="56" spans="1:17" ht="37.5" customHeight="1" x14ac:dyDescent="0.25">
      <c r="A56" s="78"/>
      <c r="B56" s="80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78"/>
    </row>
    <row r="57" spans="1:17" ht="37.5" customHeight="1" thickBot="1" x14ac:dyDescent="0.3">
      <c r="A57" s="79"/>
      <c r="B57" s="82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79"/>
    </row>
    <row r="58" spans="1:17" ht="49.9" customHeight="1" thickBot="1" x14ac:dyDescent="0.5">
      <c r="A58" s="51"/>
      <c r="B58" s="75" t="s">
        <v>87</v>
      </c>
      <c r="C58" s="76"/>
      <c r="D58" s="76"/>
      <c r="E58" s="77"/>
      <c r="F58" s="54"/>
      <c r="G58" s="53">
        <f>G55+G23</f>
        <v>2600000</v>
      </c>
      <c r="H58" s="53">
        <f t="shared" ref="H58:P58" si="14">H55+H23</f>
        <v>71378.334999999992</v>
      </c>
      <c r="I58" s="53">
        <f t="shared" si="14"/>
        <v>69132.667359999992</v>
      </c>
      <c r="J58" s="53">
        <f t="shared" si="14"/>
        <v>2459488.9976399997</v>
      </c>
      <c r="K58" s="53">
        <f t="shared" si="14"/>
        <v>271276.95</v>
      </c>
      <c r="L58" s="53">
        <f t="shared" si="14"/>
        <v>0</v>
      </c>
      <c r="M58" s="53">
        <f t="shared" si="14"/>
        <v>5146.38</v>
      </c>
      <c r="N58" s="53">
        <f t="shared" si="14"/>
        <v>19877.740000000002</v>
      </c>
      <c r="O58" s="53">
        <f t="shared" si="14"/>
        <v>951</v>
      </c>
      <c r="P58" s="53">
        <f t="shared" si="14"/>
        <v>437763.07235999993</v>
      </c>
      <c r="Q58" s="53">
        <f>Q55+Q23</f>
        <v>2162236.9276399999</v>
      </c>
    </row>
    <row r="59" spans="1:17" ht="37.5" customHeight="1" x14ac:dyDescent="0.4">
      <c r="C59" s="3"/>
      <c r="D59" s="55"/>
      <c r="E59" s="3"/>
      <c r="F59" s="3"/>
      <c r="G59" s="3"/>
      <c r="H59" s="3"/>
      <c r="I59" s="3"/>
      <c r="J59" s="3"/>
      <c r="K59" s="3"/>
      <c r="L59" s="3"/>
      <c r="M59" s="3"/>
      <c r="N59" s="3"/>
      <c r="O59" s="56"/>
      <c r="P59" s="3"/>
      <c r="Q59" s="57"/>
    </row>
    <row r="60" spans="1:17" ht="37.5" customHeight="1" x14ac:dyDescent="0.4">
      <c r="C60" s="3"/>
      <c r="D60" s="10"/>
      <c r="E60" s="10"/>
      <c r="F60" s="10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37.5" customHeight="1" x14ac:dyDescent="0.5">
      <c r="C61" s="3"/>
      <c r="D61" s="3"/>
      <c r="E61" s="3"/>
      <c r="F61" s="3"/>
      <c r="G61" s="8"/>
      <c r="H61" s="9"/>
      <c r="I61" s="3"/>
      <c r="J61" s="3"/>
      <c r="K61" s="58"/>
      <c r="L61" s="58"/>
      <c r="M61" s="58"/>
      <c r="N61" s="58"/>
      <c r="O61" s="59"/>
      <c r="P61" s="3"/>
      <c r="Q61" s="60"/>
    </row>
    <row r="62" spans="1:17" ht="48" customHeight="1" x14ac:dyDescent="0.3">
      <c r="C62" s="3"/>
      <c r="D62" s="3"/>
      <c r="E62" s="61" t="s">
        <v>88</v>
      </c>
      <c r="H62" s="3"/>
      <c r="I62" s="74" t="s">
        <v>89</v>
      </c>
      <c r="J62" s="74"/>
      <c r="K62" s="74"/>
      <c r="L62" s="61"/>
      <c r="M62" s="3"/>
      <c r="N62" s="3"/>
      <c r="O62" s="3"/>
      <c r="P62" s="59"/>
      <c r="Q62" s="3"/>
    </row>
    <row r="63" spans="1:17" ht="50.45" customHeight="1" x14ac:dyDescent="0.3">
      <c r="D63" s="62"/>
      <c r="E63" s="61" t="s">
        <v>90</v>
      </c>
      <c r="H63" s="63"/>
      <c r="I63" s="74" t="s">
        <v>91</v>
      </c>
      <c r="J63" s="74"/>
      <c r="K63" s="74"/>
      <c r="L63" s="61"/>
      <c r="M63" s="64"/>
      <c r="N63" s="65"/>
      <c r="O63" s="3"/>
      <c r="P63" s="3"/>
      <c r="Q63" s="3"/>
    </row>
    <row r="64" spans="1:17" ht="37.5" customHeight="1" x14ac:dyDescent="0.5">
      <c r="C64" s="66"/>
      <c r="D64" s="67"/>
      <c r="E64" s="67"/>
      <c r="F64" s="67"/>
      <c r="G64" s="68"/>
    </row>
    <row r="65" spans="3:14" ht="37.5" customHeight="1" x14ac:dyDescent="0.5">
      <c r="C65" s="66"/>
      <c r="D65" s="67"/>
      <c r="E65" s="69"/>
      <c r="F65" s="69"/>
      <c r="G65" s="70"/>
    </row>
    <row r="66" spans="3:14" ht="37.5" customHeight="1" x14ac:dyDescent="0.5">
      <c r="C66" s="66"/>
      <c r="D66" s="71"/>
      <c r="E66" s="66"/>
      <c r="F66" s="66"/>
      <c r="G66" s="68"/>
    </row>
    <row r="67" spans="3:14" ht="37.5" customHeight="1" x14ac:dyDescent="0.5">
      <c r="C67" s="66"/>
      <c r="D67" s="62"/>
      <c r="E67" s="62"/>
      <c r="F67" s="62"/>
      <c r="G67" s="62"/>
      <c r="H67" s="62"/>
      <c r="I67" s="62"/>
      <c r="J67" s="62"/>
      <c r="K67" s="62"/>
      <c r="L67" s="62"/>
      <c r="M67" s="72"/>
      <c r="N67" s="64"/>
    </row>
    <row r="68" spans="3:14" ht="37.5" customHeight="1" x14ac:dyDescent="0.5">
      <c r="C68" s="66"/>
      <c r="D68" s="67"/>
      <c r="E68" s="67"/>
      <c r="F68" s="67"/>
      <c r="G68" s="73"/>
      <c r="H68" s="62"/>
      <c r="I68" s="62"/>
      <c r="J68" s="62"/>
      <c r="K68" s="62"/>
      <c r="L68" s="62"/>
      <c r="M68" s="72"/>
      <c r="N68" s="64"/>
    </row>
    <row r="69" spans="3:14" ht="37.5" customHeight="1" x14ac:dyDescent="0.5">
      <c r="C69" s="66"/>
      <c r="D69" s="67"/>
      <c r="E69" s="67"/>
      <c r="F69" s="67"/>
      <c r="G69" s="73"/>
      <c r="H69" s="62"/>
      <c r="I69" s="62"/>
      <c r="J69" s="62"/>
      <c r="K69" s="62"/>
      <c r="L69" s="62"/>
      <c r="M69" s="72"/>
      <c r="N69" s="64"/>
    </row>
    <row r="70" spans="3:14" ht="37.5" customHeight="1" x14ac:dyDescent="0.5">
      <c r="C70" s="66"/>
      <c r="D70" s="67"/>
      <c r="E70" s="67"/>
      <c r="F70" s="67"/>
      <c r="G70" s="62"/>
    </row>
  </sheetData>
  <autoFilter ref="A12:Q12" xr:uid="{9F39948D-E9A9-49CF-B972-9BAF74CA9669}"/>
  <mergeCells count="13">
    <mergeCell ref="B13:D13"/>
    <mergeCell ref="G4:I4"/>
    <mergeCell ref="G5:I5"/>
    <mergeCell ref="G6:I6"/>
    <mergeCell ref="H11:I11"/>
    <mergeCell ref="J11:O11"/>
    <mergeCell ref="I63:K63"/>
    <mergeCell ref="B23:E23"/>
    <mergeCell ref="B55:E55"/>
    <mergeCell ref="A56:A57"/>
    <mergeCell ref="B56:Q57"/>
    <mergeCell ref="B58:E58"/>
    <mergeCell ref="I62:K62"/>
  </mergeCells>
  <pageMargins left="0.25" right="0.25" top="0.75" bottom="0.75" header="0.3" footer="0.3"/>
  <pageSetup paperSize="5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MARZO 2025</vt:lpstr>
      <vt:lpstr>'NOMINA  FIJOS 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dcterms:created xsi:type="dcterms:W3CDTF">2025-04-08T20:31:48Z</dcterms:created>
  <dcterms:modified xsi:type="dcterms:W3CDTF">2025-04-09T13:53:08Z</dcterms:modified>
</cp:coreProperties>
</file>