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JUNIO 2025/"/>
    </mc:Choice>
  </mc:AlternateContent>
  <xr:revisionPtr revIDLastSave="9" documentId="8_{24B635C1-342C-40D9-8189-F93933568F77}" xr6:coauthVersionLast="47" xr6:coauthVersionMax="47" xr10:uidLastSave="{DB70D4DF-1630-4BB8-8957-86F5C070F097}"/>
  <bookViews>
    <workbookView xWindow="-28920" yWindow="-6090" windowWidth="29040" windowHeight="15720" xr2:uid="{1026140F-628D-4E24-8CF7-46C84A9E9530}"/>
  </bookViews>
  <sheets>
    <sheet name="NOM TEMPORALES JUN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6" i="1" l="1"/>
  <c r="Q106" i="1"/>
  <c r="P106" i="1"/>
  <c r="O106" i="1"/>
  <c r="N106" i="1"/>
  <c r="M106" i="1"/>
  <c r="L106" i="1"/>
  <c r="H106" i="1"/>
  <c r="K105" i="1"/>
  <c r="J105" i="1"/>
  <c r="I105" i="1"/>
  <c r="S105" i="1" s="1"/>
  <c r="T105" i="1" s="1"/>
  <c r="J104" i="1"/>
  <c r="I104" i="1"/>
  <c r="S104" i="1" s="1"/>
  <c r="T104" i="1" s="1"/>
  <c r="J103" i="1"/>
  <c r="I103" i="1"/>
  <c r="S103" i="1" s="1"/>
  <c r="T103" i="1" s="1"/>
  <c r="J102" i="1"/>
  <c r="I102" i="1"/>
  <c r="S102" i="1" s="1"/>
  <c r="T102" i="1" s="1"/>
  <c r="S101" i="1"/>
  <c r="T101" i="1" s="1"/>
  <c r="K101" i="1"/>
  <c r="J101" i="1"/>
  <c r="I101" i="1"/>
  <c r="S100" i="1"/>
  <c r="T100" i="1" s="1"/>
  <c r="K100" i="1"/>
  <c r="J100" i="1"/>
  <c r="I100" i="1"/>
  <c r="J99" i="1"/>
  <c r="J106" i="1" s="1"/>
  <c r="I99" i="1"/>
  <c r="S99" i="1" s="1"/>
  <c r="R97" i="1"/>
  <c r="Q97" i="1"/>
  <c r="P97" i="1"/>
  <c r="O97" i="1"/>
  <c r="N97" i="1"/>
  <c r="M97" i="1"/>
  <c r="L97" i="1"/>
  <c r="J97" i="1"/>
  <c r="I97" i="1"/>
  <c r="H97" i="1"/>
  <c r="S96" i="1"/>
  <c r="T96" i="1" s="1"/>
  <c r="K96" i="1"/>
  <c r="J96" i="1"/>
  <c r="I96" i="1"/>
  <c r="J95" i="1"/>
  <c r="I95" i="1"/>
  <c r="K95" i="1" s="1"/>
  <c r="K97" i="1" s="1"/>
  <c r="R93" i="1"/>
  <c r="Q93" i="1"/>
  <c r="P93" i="1"/>
  <c r="O93" i="1"/>
  <c r="N93" i="1"/>
  <c r="M93" i="1"/>
  <c r="L93" i="1"/>
  <c r="H93" i="1"/>
  <c r="J92" i="1"/>
  <c r="K92" i="1" s="1"/>
  <c r="I92" i="1"/>
  <c r="S92" i="1" s="1"/>
  <c r="T92" i="1" s="1"/>
  <c r="J91" i="1"/>
  <c r="K91" i="1" s="1"/>
  <c r="I91" i="1"/>
  <c r="S91" i="1" s="1"/>
  <c r="T91" i="1" s="1"/>
  <c r="S90" i="1"/>
  <c r="T90" i="1" s="1"/>
  <c r="J90" i="1"/>
  <c r="I90" i="1"/>
  <c r="K90" i="1" s="1"/>
  <c r="J89" i="1"/>
  <c r="I89" i="1"/>
  <c r="S89" i="1" s="1"/>
  <c r="T89" i="1" s="1"/>
  <c r="J88" i="1"/>
  <c r="K88" i="1" s="1"/>
  <c r="I88" i="1"/>
  <c r="S87" i="1"/>
  <c r="T87" i="1" s="1"/>
  <c r="K87" i="1"/>
  <c r="J87" i="1"/>
  <c r="I87" i="1"/>
  <c r="J86" i="1"/>
  <c r="I86" i="1"/>
  <c r="K86" i="1" s="1"/>
  <c r="J85" i="1"/>
  <c r="I85" i="1"/>
  <c r="S85" i="1" s="1"/>
  <c r="T85" i="1" s="1"/>
  <c r="J84" i="1"/>
  <c r="J93" i="1" s="1"/>
  <c r="I84" i="1"/>
  <c r="S84" i="1" s="1"/>
  <c r="T84" i="1" s="1"/>
  <c r="S83" i="1"/>
  <c r="T83" i="1" s="1"/>
  <c r="K83" i="1"/>
  <c r="J83" i="1"/>
  <c r="I83" i="1"/>
  <c r="S82" i="1"/>
  <c r="K82" i="1"/>
  <c r="I82" i="1"/>
  <c r="R80" i="1"/>
  <c r="Q80" i="1"/>
  <c r="P80" i="1"/>
  <c r="O80" i="1"/>
  <c r="N80" i="1"/>
  <c r="M80" i="1"/>
  <c r="L80" i="1"/>
  <c r="H80" i="1"/>
  <c r="J79" i="1"/>
  <c r="I79" i="1"/>
  <c r="S79" i="1" s="1"/>
  <c r="T79" i="1" s="1"/>
  <c r="J78" i="1"/>
  <c r="K78" i="1" s="1"/>
  <c r="I78" i="1"/>
  <c r="S78" i="1" s="1"/>
  <c r="T78" i="1" s="1"/>
  <c r="J77" i="1"/>
  <c r="K77" i="1" s="1"/>
  <c r="I77" i="1"/>
  <c r="S77" i="1" s="1"/>
  <c r="T77" i="1" s="1"/>
  <c r="S76" i="1"/>
  <c r="T76" i="1" s="1"/>
  <c r="J76" i="1"/>
  <c r="J80" i="1" s="1"/>
  <c r="I76" i="1"/>
  <c r="K76" i="1" s="1"/>
  <c r="I75" i="1"/>
  <c r="S75" i="1" s="1"/>
  <c r="R73" i="1"/>
  <c r="Q73" i="1"/>
  <c r="P73" i="1"/>
  <c r="O73" i="1"/>
  <c r="M73" i="1"/>
  <c r="L73" i="1"/>
  <c r="H73" i="1"/>
  <c r="J72" i="1"/>
  <c r="K72" i="1" s="1"/>
  <c r="I72" i="1"/>
  <c r="S71" i="1"/>
  <c r="T71" i="1" s="1"/>
  <c r="K71" i="1"/>
  <c r="J71" i="1"/>
  <c r="I71" i="1"/>
  <c r="N70" i="1"/>
  <c r="N73" i="1" s="1"/>
  <c r="J70" i="1"/>
  <c r="I70" i="1"/>
  <c r="S70" i="1" s="1"/>
  <c r="T70" i="1" s="1"/>
  <c r="J69" i="1"/>
  <c r="K69" i="1" s="1"/>
  <c r="I69" i="1"/>
  <c r="S69" i="1" s="1"/>
  <c r="R67" i="1"/>
  <c r="Q67" i="1"/>
  <c r="P67" i="1"/>
  <c r="O67" i="1"/>
  <c r="N67" i="1"/>
  <c r="M67" i="1"/>
  <c r="L67" i="1"/>
  <c r="H67" i="1"/>
  <c r="J66" i="1"/>
  <c r="I66" i="1"/>
  <c r="S66" i="1" s="1"/>
  <c r="T66" i="1" s="1"/>
  <c r="J65" i="1"/>
  <c r="I65" i="1"/>
  <c r="S65" i="1" s="1"/>
  <c r="T65" i="1" s="1"/>
  <c r="J64" i="1"/>
  <c r="J67" i="1" s="1"/>
  <c r="I64" i="1"/>
  <c r="I67" i="1" s="1"/>
  <c r="R62" i="1"/>
  <c r="Q62" i="1"/>
  <c r="P62" i="1"/>
  <c r="O62" i="1"/>
  <c r="N62" i="1"/>
  <c r="M62" i="1"/>
  <c r="L62" i="1"/>
  <c r="J62" i="1"/>
  <c r="I62" i="1"/>
  <c r="H62" i="1"/>
  <c r="S61" i="1"/>
  <c r="T61" i="1" s="1"/>
  <c r="T62" i="1" s="1"/>
  <c r="J61" i="1"/>
  <c r="I61" i="1"/>
  <c r="K61" i="1" s="1"/>
  <c r="K62" i="1" s="1"/>
  <c r="R59" i="1"/>
  <c r="Q59" i="1"/>
  <c r="P59" i="1"/>
  <c r="O59" i="1"/>
  <c r="N59" i="1"/>
  <c r="M59" i="1"/>
  <c r="L59" i="1"/>
  <c r="H59" i="1"/>
  <c r="J58" i="1"/>
  <c r="I58" i="1"/>
  <c r="S58" i="1" s="1"/>
  <c r="T58" i="1" s="1"/>
  <c r="S57" i="1"/>
  <c r="T57" i="1" s="1"/>
  <c r="K57" i="1"/>
  <c r="J57" i="1"/>
  <c r="I57" i="1"/>
  <c r="S56" i="1"/>
  <c r="T56" i="1" s="1"/>
  <c r="J56" i="1"/>
  <c r="J59" i="1" s="1"/>
  <c r="I56" i="1"/>
  <c r="I59" i="1" s="1"/>
  <c r="R54" i="1"/>
  <c r="Q54" i="1"/>
  <c r="P54" i="1"/>
  <c r="N54" i="1"/>
  <c r="M54" i="1"/>
  <c r="L54" i="1"/>
  <c r="H54" i="1"/>
  <c r="O53" i="1"/>
  <c r="S53" i="1" s="1"/>
  <c r="T53" i="1" s="1"/>
  <c r="K53" i="1"/>
  <c r="J53" i="1"/>
  <c r="I53" i="1"/>
  <c r="O52" i="1"/>
  <c r="J52" i="1"/>
  <c r="I52" i="1"/>
  <c r="S52" i="1" s="1"/>
  <c r="T52" i="1" s="1"/>
  <c r="J51" i="1"/>
  <c r="K51" i="1" s="1"/>
  <c r="I51" i="1"/>
  <c r="S50" i="1"/>
  <c r="T50" i="1" s="1"/>
  <c r="K50" i="1"/>
  <c r="J50" i="1"/>
  <c r="I50" i="1"/>
  <c r="J49" i="1"/>
  <c r="I49" i="1"/>
  <c r="K49" i="1" s="1"/>
  <c r="J48" i="1"/>
  <c r="I48" i="1"/>
  <c r="S48" i="1" s="1"/>
  <c r="T48" i="1" s="1"/>
  <c r="J47" i="1"/>
  <c r="I47" i="1"/>
  <c r="S47" i="1" s="1"/>
  <c r="T47" i="1" s="1"/>
  <c r="O46" i="1"/>
  <c r="O54" i="1" s="1"/>
  <c r="J46" i="1"/>
  <c r="I46" i="1"/>
  <c r="K46" i="1" s="1"/>
  <c r="J45" i="1"/>
  <c r="I45" i="1"/>
  <c r="S45" i="1" s="1"/>
  <c r="T45" i="1" s="1"/>
  <c r="J44" i="1"/>
  <c r="S44" i="1" s="1"/>
  <c r="T44" i="1" s="1"/>
  <c r="I44" i="1"/>
  <c r="S43" i="1"/>
  <c r="T43" i="1" s="1"/>
  <c r="K43" i="1"/>
  <c r="J43" i="1"/>
  <c r="I43" i="1"/>
  <c r="J42" i="1"/>
  <c r="I42" i="1"/>
  <c r="K42" i="1" s="1"/>
  <c r="J41" i="1"/>
  <c r="J54" i="1" s="1"/>
  <c r="I41" i="1"/>
  <c r="S41" i="1" s="1"/>
  <c r="R39" i="1"/>
  <c r="Q39" i="1"/>
  <c r="P39" i="1"/>
  <c r="O39" i="1"/>
  <c r="N39" i="1"/>
  <c r="M39" i="1"/>
  <c r="H39" i="1"/>
  <c r="L38" i="1"/>
  <c r="L39" i="1" s="1"/>
  <c r="J38" i="1"/>
  <c r="I38" i="1"/>
  <c r="K38" i="1" s="1"/>
  <c r="J37" i="1"/>
  <c r="I37" i="1"/>
  <c r="S37" i="1" s="1"/>
  <c r="T37" i="1" s="1"/>
  <c r="J36" i="1"/>
  <c r="I36" i="1"/>
  <c r="I39" i="1" s="1"/>
  <c r="S35" i="1"/>
  <c r="T35" i="1" s="1"/>
  <c r="K35" i="1"/>
  <c r="J35" i="1"/>
  <c r="I35" i="1"/>
  <c r="S34" i="1"/>
  <c r="T34" i="1" s="1"/>
  <c r="J34" i="1"/>
  <c r="J39" i="1" s="1"/>
  <c r="I34" i="1"/>
  <c r="K34" i="1" s="1"/>
  <c r="R32" i="1"/>
  <c r="Q32" i="1"/>
  <c r="P32" i="1"/>
  <c r="N32" i="1"/>
  <c r="M32" i="1"/>
  <c r="L32" i="1"/>
  <c r="H32" i="1"/>
  <c r="O31" i="1"/>
  <c r="S31" i="1" s="1"/>
  <c r="T31" i="1" s="1"/>
  <c r="K31" i="1"/>
  <c r="J31" i="1"/>
  <c r="I31" i="1"/>
  <c r="O30" i="1"/>
  <c r="J30" i="1"/>
  <c r="I30" i="1"/>
  <c r="S30" i="1" s="1"/>
  <c r="T30" i="1" s="1"/>
  <c r="O29" i="1"/>
  <c r="S29" i="1" s="1"/>
  <c r="T29" i="1" s="1"/>
  <c r="K29" i="1"/>
  <c r="J29" i="1"/>
  <c r="I29" i="1"/>
  <c r="S28" i="1"/>
  <c r="T28" i="1" s="1"/>
  <c r="O28" i="1"/>
  <c r="J28" i="1"/>
  <c r="I28" i="1"/>
  <c r="K28" i="1" s="1"/>
  <c r="J27" i="1"/>
  <c r="K27" i="1" s="1"/>
  <c r="I27" i="1"/>
  <c r="O26" i="1"/>
  <c r="S26" i="1" s="1"/>
  <c r="T26" i="1" s="1"/>
  <c r="J26" i="1"/>
  <c r="I26" i="1"/>
  <c r="K26" i="1" s="1"/>
  <c r="O25" i="1"/>
  <c r="O32" i="1" s="1"/>
  <c r="J25" i="1"/>
  <c r="K25" i="1" s="1"/>
  <c r="I25" i="1"/>
  <c r="I32" i="1" s="1"/>
  <c r="R23" i="1"/>
  <c r="Q23" i="1"/>
  <c r="P23" i="1"/>
  <c r="N23" i="1"/>
  <c r="M23" i="1"/>
  <c r="L23" i="1"/>
  <c r="J23" i="1"/>
  <c r="H23" i="1"/>
  <c r="S22" i="1"/>
  <c r="T22" i="1" s="1"/>
  <c r="J22" i="1"/>
  <c r="I22" i="1"/>
  <c r="K22" i="1" s="1"/>
  <c r="J21" i="1"/>
  <c r="I21" i="1"/>
  <c r="S21" i="1" s="1"/>
  <c r="T21" i="1" s="1"/>
  <c r="J20" i="1"/>
  <c r="S20" i="1" s="1"/>
  <c r="T20" i="1" s="1"/>
  <c r="I20" i="1"/>
  <c r="O19" i="1"/>
  <c r="O23" i="1" s="1"/>
  <c r="J19" i="1"/>
  <c r="I19" i="1"/>
  <c r="I23" i="1" s="1"/>
  <c r="R17" i="1"/>
  <c r="R109" i="1" s="1"/>
  <c r="Q17" i="1"/>
  <c r="Q109" i="1" s="1"/>
  <c r="P17" i="1"/>
  <c r="P109" i="1" s="1"/>
  <c r="N17" i="1"/>
  <c r="N109" i="1" s="1"/>
  <c r="M17" i="1"/>
  <c r="M109" i="1" s="1"/>
  <c r="H17" i="1"/>
  <c r="H109" i="1" s="1"/>
  <c r="S16" i="1"/>
  <c r="T16" i="1" s="1"/>
  <c r="O16" i="1"/>
  <c r="K16" i="1"/>
  <c r="J16" i="1"/>
  <c r="I16" i="1"/>
  <c r="J15" i="1"/>
  <c r="I15" i="1"/>
  <c r="K15" i="1" s="1"/>
  <c r="J14" i="1"/>
  <c r="I14" i="1"/>
  <c r="S14" i="1" s="1"/>
  <c r="T14" i="1" s="1"/>
  <c r="O13" i="1"/>
  <c r="O17" i="1" s="1"/>
  <c r="O109" i="1" s="1"/>
  <c r="L13" i="1"/>
  <c r="L17" i="1" s="1"/>
  <c r="L109" i="1" s="1"/>
  <c r="J13" i="1"/>
  <c r="I13" i="1"/>
  <c r="S13" i="1" s="1"/>
  <c r="T13" i="1" s="1"/>
  <c r="J12" i="1"/>
  <c r="J17" i="1" s="1"/>
  <c r="I12" i="1"/>
  <c r="S12" i="1" s="1"/>
  <c r="T69" i="1" l="1"/>
  <c r="T41" i="1"/>
  <c r="T39" i="1"/>
  <c r="S106" i="1"/>
  <c r="T99" i="1"/>
  <c r="T106" i="1" s="1"/>
  <c r="S17" i="1"/>
  <c r="T12" i="1"/>
  <c r="T59" i="1"/>
  <c r="T75" i="1"/>
  <c r="T80" i="1" s="1"/>
  <c r="S80" i="1"/>
  <c r="I17" i="1"/>
  <c r="K44" i="1"/>
  <c r="S62" i="1"/>
  <c r="I93" i="1"/>
  <c r="K21" i="1"/>
  <c r="S27" i="1"/>
  <c r="T27" i="1" s="1"/>
  <c r="S51" i="1"/>
  <c r="T51" i="1" s="1"/>
  <c r="K70" i="1"/>
  <c r="K73" i="1" s="1"/>
  <c r="S72" i="1"/>
  <c r="T72" i="1" s="1"/>
  <c r="K79" i="1"/>
  <c r="S88" i="1"/>
  <c r="T88" i="1" s="1"/>
  <c r="K99" i="1"/>
  <c r="K13" i="1"/>
  <c r="S25" i="1"/>
  <c r="K66" i="1"/>
  <c r="K104" i="1"/>
  <c r="S42" i="1"/>
  <c r="T42" i="1" s="1"/>
  <c r="S49" i="1"/>
  <c r="T49" i="1" s="1"/>
  <c r="S86" i="1"/>
  <c r="T86" i="1" s="1"/>
  <c r="S95" i="1"/>
  <c r="S19" i="1"/>
  <c r="K36" i="1"/>
  <c r="S38" i="1"/>
  <c r="T38" i="1" s="1"/>
  <c r="K47" i="1"/>
  <c r="I54" i="1"/>
  <c r="K58" i="1"/>
  <c r="K64" i="1"/>
  <c r="I73" i="1"/>
  <c r="K84" i="1"/>
  <c r="K93" i="1" s="1"/>
  <c r="K102" i="1"/>
  <c r="K30" i="1"/>
  <c r="K32" i="1" s="1"/>
  <c r="J32" i="1"/>
  <c r="S36" i="1"/>
  <c r="T36" i="1" s="1"/>
  <c r="K45" i="1"/>
  <c r="K52" i="1"/>
  <c r="S64" i="1"/>
  <c r="J73" i="1"/>
  <c r="K75" i="1"/>
  <c r="K80" i="1" s="1"/>
  <c r="I80" i="1"/>
  <c r="K89" i="1"/>
  <c r="S15" i="1"/>
  <c r="T15" i="1" s="1"/>
  <c r="K56" i="1"/>
  <c r="K59" i="1" s="1"/>
  <c r="S59" i="1"/>
  <c r="S46" i="1"/>
  <c r="T46" i="1" s="1"/>
  <c r="K20" i="1"/>
  <c r="T82" i="1"/>
  <c r="I106" i="1"/>
  <c r="K19" i="1"/>
  <c r="K37" i="1"/>
  <c r="K39" i="1" s="1"/>
  <c r="K41" i="1"/>
  <c r="K48" i="1"/>
  <c r="K65" i="1"/>
  <c r="K85" i="1"/>
  <c r="K103" i="1"/>
  <c r="K12" i="1"/>
  <c r="K14" i="1"/>
  <c r="K54" i="1" l="1"/>
  <c r="K67" i="1"/>
  <c r="T25" i="1"/>
  <c r="T32" i="1" s="1"/>
  <c r="S32" i="1"/>
  <c r="S54" i="1"/>
  <c r="K23" i="1"/>
  <c r="T64" i="1"/>
  <c r="T67" i="1" s="1"/>
  <c r="S67" i="1"/>
  <c r="I109" i="1"/>
  <c r="T54" i="1"/>
  <c r="K106" i="1"/>
  <c r="S93" i="1"/>
  <c r="S109" i="1" s="1"/>
  <c r="T93" i="1"/>
  <c r="S39" i="1"/>
  <c r="S73" i="1"/>
  <c r="S23" i="1"/>
  <c r="T19" i="1"/>
  <c r="T23" i="1" s="1"/>
  <c r="T73" i="1"/>
  <c r="K17" i="1"/>
  <c r="S97" i="1"/>
  <c r="T95" i="1"/>
  <c r="T97" i="1" s="1"/>
  <c r="T17" i="1"/>
  <c r="T109" i="1" s="1"/>
  <c r="K109" i="1" l="1"/>
</calcChain>
</file>

<file path=xl/sharedStrings.xml><?xml version="1.0" encoding="utf-8"?>
<sst xmlns="http://schemas.openxmlformats.org/spreadsheetml/2006/main" count="351" uniqueCount="193">
  <si>
    <t>DIRECCIÓN GENERAL DE ALIANZAS PÚBLICO PRIVADAS</t>
  </si>
  <si>
    <t>NOMINA DE EMPLEADOS TEMPORALES</t>
  </si>
  <si>
    <t>CORRESPONDIENTE AL MES JUNIO 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</si>
  <si>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</si>
  <si>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</si>
  <si>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</si>
  <si>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</si>
  <si>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</si>
  <si>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</si>
  <si>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</si>
  <si>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</si>
  <si>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</si>
  <si>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</si>
  <si>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</si>
  <si>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</si>
  <si>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</si>
  <si>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</si>
  <si>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</si>
  <si>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</si>
  <si>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</si>
  <si>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</si>
  <si>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</si>
  <si>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ASP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</si>
  <si>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</si>
  <si>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</si>
  <si>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</si>
  <si>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</si>
  <si>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</si>
  <si>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</si>
  <si>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</si>
  <si>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</si>
  <si>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</si>
  <si>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</si>
  <si>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</si>
  <si>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</si>
  <si>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</si>
  <si>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</si>
  <si>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</si>
  <si>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</si>
  <si>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</si>
  <si>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</si>
  <si>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</si>
  <si>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</si>
  <si>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</si>
  <si>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</si>
  <si>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</si>
  <si>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</si>
  <si>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</si>
  <si>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</si>
  <si>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</si>
  <si>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VIRGILIO COMAS ABREU</t>
  </si>
  <si>
    <t>DIRECTOR DE RECURSOS HUMANOS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</si>
  <si>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</si>
  <si>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</si>
  <si>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</si>
  <si>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</si>
  <si>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</si>
  <si>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</si>
  <si>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</si>
  <si>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</si>
  <si>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</si>
  <si>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</si>
  <si>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</si>
  <si>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</si>
  <si>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</si>
  <si>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</si>
  <si>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</si>
  <si>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 xml:space="preserve">ANALISTA DE MEDIOS Y CONTENIDOS DIGITALES </t>
  </si>
  <si>
    <t>HUMBERTO ARVELO</t>
  </si>
  <si>
    <t>ANALISTA DE COMUNICACIONES</t>
  </si>
  <si>
    <t xml:space="preserve">DIRECCIÓN DE JURIDICA </t>
  </si>
  <si>
    <t>20/11/2024</t>
  </si>
  <si>
    <t>20/5/2025</t>
  </si>
  <si>
    <t>EFRAIN AMBIORIS VASQUEZ</t>
  </si>
  <si>
    <t>DIRECTOR JURIDICO</t>
  </si>
  <si>
    <t xml:space="preserve">WILFRIDO MEJIA CONSE </t>
  </si>
  <si>
    <t xml:space="preserve">ANALISTA LEGAL </t>
  </si>
  <si>
    <t>YIRA VANESSA MONTAS MARTINEZ</t>
  </si>
  <si>
    <t xml:space="preserve">TÉCNICO ADMINISTRATIVA </t>
  </si>
  <si>
    <t>WILLIAM JOSEPH  REID BERMUDEZ</t>
  </si>
  <si>
    <t xml:space="preserve"> </t>
  </si>
  <si>
    <t>JESUS MARIA GUERREO</t>
  </si>
  <si>
    <t xml:space="preserve">DIRECCIÓN ADMINISTRATIVA Y FINANCIERA </t>
  </si>
  <si>
    <t>MARIA EUGENIA MONTERO SORIANO</t>
  </si>
  <si>
    <t>DIRECTORA ADMINISTRATIVA &amp;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</si>
  <si>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</si>
  <si>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</si>
  <si>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</si>
  <si>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</si>
  <si>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</si>
  <si>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</si>
  <si>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</si>
  <si>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</si>
  <si>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</si>
  <si>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</si>
  <si>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ISABEL ENCARNACIÓN </t>
  </si>
  <si>
    <t xml:space="preserve">FRANCHESCA LA PAIX BALCACER </t>
  </si>
  <si>
    <t>ENCARGADA DE SECCIÓN DE PRESUPUESTO</t>
  </si>
  <si>
    <t>MARIA LAURA DOMENE</t>
  </si>
  <si>
    <t xml:space="preserve">ANALISTA DE DOCUMENTACIÓN </t>
  </si>
  <si>
    <t>SANTIAGO BOCIO VICENTE</t>
  </si>
  <si>
    <t>ANALISTA FINANCIERO</t>
  </si>
  <si>
    <t xml:space="preserve">MARIA CAPUTO </t>
  </si>
  <si>
    <t>ARCADIO RICHARD HEREDIA</t>
  </si>
  <si>
    <t>MADELYN ABREU ROSARIO</t>
  </si>
  <si>
    <t>JOHANNA CASTILLO DE OLEO</t>
  </si>
  <si>
    <t>COORDINADORA ADMINISTRATIVA</t>
  </si>
  <si>
    <t xml:space="preserve">COMPRAS Y CONTRATACIONES </t>
  </si>
  <si>
    <t>KEILA FIGUEROA</t>
  </si>
  <si>
    <t xml:space="preserve">ENCARGADA DEL DEPARTAMENTO DE COMPRAS Y CONTRATACIONES </t>
  </si>
  <si>
    <t xml:space="preserve">DAYANA PENELOPE ACOSTA RUSSO </t>
  </si>
  <si>
    <t xml:space="preserve">ANALISTA DE COMPRAS Y CONTRATACIONES </t>
  </si>
  <si>
    <t xml:space="preserve">LEOMIR DELVALLE PEREZ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</si>
  <si>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</si>
  <si>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</si>
  <si>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</si>
  <si>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</si>
  <si>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>20/05/2025</t>
  </si>
  <si>
    <t>PABLO OLIVIO GUZMAN SORIANO</t>
  </si>
  <si>
    <t xml:space="preserve">ENCARGADO DE LA DIVISION DE SERVICIOS GENERALES </t>
  </si>
  <si>
    <t>WILFRIDO GALAN RODRIGUEZ</t>
  </si>
  <si>
    <t>GESTOR DE MANTENIMIENTO DE INFRAESTRUCTURA</t>
  </si>
  <si>
    <t>JORGE EMILIO CUEVAS SANTOS</t>
  </si>
  <si>
    <t xml:space="preserve">DEPARTAMENTO DE TÉCNOLOGIAS DE LA INFORMACIÓN Y COMUNICACIÓN </t>
  </si>
  <si>
    <t>LEOVIGILDO ANTONIO GOMEZ GENAO</t>
  </si>
  <si>
    <t>ESPECIALISTA DE TRANSFORMACION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</si>
  <si>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</si>
  <si>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</si>
  <si>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</si>
  <si>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</si>
  <si>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</si>
  <si>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>JEURI HARLEN GONZALEZ PAULINO</t>
  </si>
  <si>
    <t>SOPORTE TÉCNICO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</si>
  <si>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</si>
  <si>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</si>
  <si>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</si>
  <si>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</si>
  <si>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</si>
  <si>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</si>
  <si>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</si>
  <si>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</si>
  <si>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</si>
  <si>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</si>
  <si>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>JOSE MANELIK CASTRO RAMIREZ</t>
  </si>
  <si>
    <t>ESPECIALISTAEN COMUNICACIÓN ESTRATEGICA CORPORATIVA Y PROMOCION DE LAS APP</t>
  </si>
  <si>
    <t>DIRECCIÓN TÉCNICA</t>
  </si>
  <si>
    <t>17/11/2020</t>
  </si>
  <si>
    <t>17/06/2025</t>
  </si>
  <si>
    <t xml:space="preserve">ELBA PATRICIA MÉNDEZ ROSARIO </t>
  </si>
  <si>
    <t xml:space="preserve">DIRECTORA DE LA DIRECCIÓN TECNICA INTERINA </t>
  </si>
  <si>
    <t>27/6/2022</t>
  </si>
  <si>
    <t>27/5/2025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</si>
  <si>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</si>
  <si>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</si>
  <si>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</si>
  <si>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</si>
  <si>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</si>
  <si>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</si>
  <si>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</si>
  <si>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</si>
  <si>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</si>
  <si>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</si>
  <si>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</si>
  <si>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</si>
  <si>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</si>
  <si>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>NANCY VENTURA</t>
  </si>
  <si>
    <t>ANALISTA DE PROYECTOS</t>
  </si>
  <si>
    <t>YERALDINA ESTHER PEÑA MATOS</t>
  </si>
  <si>
    <t>TÉCNICA ADMINISTRATIVA</t>
  </si>
  <si>
    <t>ANTONIO PERPIÑAN</t>
  </si>
  <si>
    <t>ENCARGADO DE LA DIVISION DE INSPECCION DE PROYECTOS  DE INFRAESTRUCTURA -DIRECCION TECNICA</t>
  </si>
  <si>
    <t>ENGELS HERNANDEZ</t>
  </si>
  <si>
    <t>INSPECTOR DE PROYECTO INFRAESTRUCTURA APP</t>
  </si>
  <si>
    <t>ARIEL MORETA</t>
  </si>
  <si>
    <t>DIRECTOR DE INSPECCION DE PROYECTOS DE INFRAESTRUCTURA APP</t>
  </si>
  <si>
    <t>SAMIR ELIAS</t>
  </si>
  <si>
    <t>DIRECCION DE  COORDINACION INFRAESTRUCTURA APP</t>
  </si>
  <si>
    <t>DIRECCIÓN DE GESTIÓN Y SUPERVISIÓN</t>
  </si>
  <si>
    <t xml:space="preserve">JENNYFER CONTIN DE PINEL </t>
  </si>
  <si>
    <t xml:space="preserve">ENCARGADA. DEL  DEP. DE ESTRUCTURACIÓN DE PROCESOS COMPETITIVOS </t>
  </si>
  <si>
    <t>JULISSA MARIA SANCHEZ TEJADA</t>
  </si>
  <si>
    <t xml:space="preserve">ANALISTA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</si>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</sst>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</numFmts>
  <fonts count="2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6" fillId="0" borderId="0" xfId="3" applyNumberFormat="1" applyFont="1"/>
    <xf numFmtId="164" fontId="4" fillId="0" borderId="0" xfId="3" applyNumberFormat="1" applyFont="1"/>
    <xf numFmtId="43" fontId="7" fillId="0" borderId="0" xfId="1" applyFont="1"/>
    <xf numFmtId="44" fontId="8" fillId="0" borderId="0" xfId="3" applyNumberFormat="1" applyFont="1"/>
    <xf numFmtId="44" fontId="9" fillId="0" borderId="0" xfId="2" applyNumberFormat="1" applyFont="1"/>
    <xf numFmtId="2" fontId="4" fillId="0" borderId="0" xfId="3" applyNumberFormat="1" applyFont="1" applyAlignment="1">
      <alignment horizontal="center"/>
    </xf>
    <xf numFmtId="44" fontId="10" fillId="0" borderId="0" xfId="3" applyNumberFormat="1" applyFont="1"/>
    <xf numFmtId="44" fontId="7" fillId="0" borderId="0" xfId="3" applyNumberFormat="1" applyFont="1"/>
    <xf numFmtId="44" fontId="11" fillId="0" borderId="0" xfId="3" applyNumberFormat="1" applyFont="1"/>
    <xf numFmtId="0" fontId="12" fillId="0" borderId="0" xfId="3" applyFont="1"/>
    <xf numFmtId="165" fontId="12" fillId="0" borderId="0" xfId="3" applyNumberFormat="1" applyFont="1"/>
    <xf numFmtId="4" fontId="13" fillId="0" borderId="0" xfId="1" applyNumberFormat="1" applyFont="1" applyFill="1" applyBorder="1" applyAlignment="1">
      <alignment horizontal="right" vertical="center"/>
    </xf>
    <xf numFmtId="0" fontId="9" fillId="0" borderId="0" xfId="3" applyFont="1"/>
    <xf numFmtId="0" fontId="14" fillId="0" borderId="0" xfId="3" applyFont="1"/>
    <xf numFmtId="0" fontId="14" fillId="2" borderId="1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  <xf numFmtId="0" fontId="14" fillId="2" borderId="4" xfId="3" applyFont="1" applyFill="1" applyBorder="1" applyAlignment="1">
      <alignment horizontal="center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 wrapText="1"/>
    </xf>
    <xf numFmtId="0" fontId="17" fillId="0" borderId="4" xfId="3" applyFont="1" applyBorder="1" applyAlignment="1">
      <alignment horizontal="left"/>
    </xf>
    <xf numFmtId="166" fontId="15" fillId="0" borderId="1" xfId="3" applyNumberFormat="1" applyFont="1" applyBorder="1"/>
    <xf numFmtId="166" fontId="15" fillId="0" borderId="3" xfId="3" applyNumberFormat="1" applyFont="1" applyBorder="1"/>
    <xf numFmtId="166" fontId="15" fillId="0" borderId="2" xfId="3" applyNumberFormat="1" applyFont="1" applyBorder="1"/>
    <xf numFmtId="0" fontId="13" fillId="0" borderId="4" xfId="3" applyFont="1" applyBorder="1" applyAlignment="1">
      <alignment horizontal="left"/>
    </xf>
    <xf numFmtId="165" fontId="13" fillId="0" borderId="4" xfId="3" applyNumberFormat="1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0" fontId="18" fillId="0" borderId="0" xfId="2" applyFont="1"/>
    <xf numFmtId="166" fontId="13" fillId="0" borderId="4" xfId="3" applyNumberFormat="1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165" fontId="13" fillId="0" borderId="4" xfId="1" applyNumberFormat="1" applyFont="1" applyFill="1" applyBorder="1" applyAlignment="1">
      <alignment horizontal="center"/>
    </xf>
    <xf numFmtId="0" fontId="13" fillId="0" borderId="4" xfId="3" applyFont="1" applyBorder="1" applyAlignment="1">
      <alignment horizontal="left" wrapText="1"/>
    </xf>
    <xf numFmtId="166" fontId="13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2" borderId="4" xfId="3" applyNumberFormat="1" applyFont="1" applyFill="1" applyBorder="1" applyAlignment="1">
      <alignment horizontal="center"/>
    </xf>
    <xf numFmtId="43" fontId="18" fillId="0" borderId="0" xfId="1" applyFont="1"/>
    <xf numFmtId="165" fontId="13" fillId="0" borderId="1" xfId="1" applyNumberFormat="1" applyFont="1" applyBorder="1" applyAlignment="1">
      <alignment horizontal="center"/>
    </xf>
    <xf numFmtId="0" fontId="15" fillId="0" borderId="4" xfId="3" applyFont="1" applyBorder="1" applyAlignment="1">
      <alignment horizontal="left"/>
    </xf>
    <xf numFmtId="165" fontId="15" fillId="0" borderId="1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44" fontId="15" fillId="2" borderId="4" xfId="3" applyNumberFormat="1" applyFont="1" applyFill="1" applyBorder="1" applyAlignment="1">
      <alignment horizontal="center"/>
    </xf>
    <xf numFmtId="166" fontId="13" fillId="0" borderId="3" xfId="3" applyNumberFormat="1" applyFont="1" applyBorder="1" applyAlignment="1">
      <alignment horizontal="left"/>
    </xf>
    <xf numFmtId="0" fontId="19" fillId="0" borderId="2" xfId="3" applyFont="1" applyBorder="1" applyAlignment="1">
      <alignment horizontal="left"/>
    </xf>
    <xf numFmtId="44" fontId="18" fillId="0" borderId="0" xfId="2" applyNumberFormat="1" applyFont="1"/>
    <xf numFmtId="166" fontId="13" fillId="0" borderId="2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center"/>
    </xf>
    <xf numFmtId="0" fontId="13" fillId="0" borderId="2" xfId="3" applyFont="1" applyBorder="1" applyAlignment="1">
      <alignment horizontal="left"/>
    </xf>
    <xf numFmtId="0" fontId="15" fillId="0" borderId="3" xfId="3" applyFont="1" applyBorder="1" applyAlignment="1">
      <alignment horizontal="left"/>
    </xf>
    <xf numFmtId="165" fontId="15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0" borderId="3" xfId="3" applyFont="1" applyBorder="1" applyAlignment="1">
      <alignment horizontal="left"/>
    </xf>
    <xf numFmtId="0" fontId="17" fillId="0" borderId="7" xfId="3" applyFont="1" applyBorder="1" applyAlignment="1">
      <alignment horizontal="left"/>
    </xf>
    <xf numFmtId="0" fontId="13" fillId="0" borderId="8" xfId="3" applyFont="1" applyBorder="1" applyAlignment="1">
      <alignment horizontal="left"/>
    </xf>
    <xf numFmtId="165" fontId="13" fillId="0" borderId="0" xfId="3" applyNumberFormat="1" applyFont="1" applyAlignment="1">
      <alignment horizontal="center"/>
    </xf>
    <xf numFmtId="165" fontId="13" fillId="0" borderId="5" xfId="3" applyNumberFormat="1" applyFont="1" applyBorder="1" applyAlignment="1">
      <alignment horizontal="center"/>
    </xf>
    <xf numFmtId="165" fontId="13" fillId="0" borderId="9" xfId="3" applyNumberFormat="1" applyFont="1" applyBorder="1" applyAlignment="1">
      <alignment horizontal="center"/>
    </xf>
    <xf numFmtId="0" fontId="17" fillId="0" borderId="7" xfId="3" applyFont="1" applyBorder="1"/>
    <xf numFmtId="0" fontId="17" fillId="0" borderId="4" xfId="3" applyFont="1" applyBorder="1"/>
    <xf numFmtId="0" fontId="17" fillId="0" borderId="8" xfId="3" applyFont="1" applyBorder="1"/>
    <xf numFmtId="0" fontId="17" fillId="0" borderId="0" xfId="3" applyFont="1"/>
    <xf numFmtId="165" fontId="13" fillId="0" borderId="3" xfId="3" applyNumberFormat="1" applyFont="1" applyBorder="1" applyAlignment="1">
      <alignment horizontal="center"/>
    </xf>
    <xf numFmtId="165" fontId="13" fillId="0" borderId="2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7" fillId="0" borderId="3" xfId="3" applyFont="1" applyBorder="1"/>
    <xf numFmtId="166" fontId="15" fillId="0" borderId="4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 wrapText="1"/>
    </xf>
    <xf numFmtId="166" fontId="9" fillId="0" borderId="4" xfId="3" applyNumberFormat="1" applyFont="1" applyBorder="1" applyAlignment="1">
      <alignment horizontal="left" wrapText="1"/>
    </xf>
    <xf numFmtId="166" fontId="13" fillId="0" borderId="3" xfId="3" applyNumberFormat="1" applyFont="1" applyBorder="1" applyAlignment="1">
      <alignment horizontal="left" wrapText="1"/>
    </xf>
    <xf numFmtId="165" fontId="13" fillId="0" borderId="1" xfId="1" applyNumberFormat="1" applyFont="1" applyFill="1" applyBorder="1" applyAlignment="1">
      <alignment horizontal="center"/>
    </xf>
    <xf numFmtId="165" fontId="13" fillId="0" borderId="7" xfId="1" applyNumberFormat="1" applyFont="1" applyBorder="1" applyAlignment="1">
      <alignment horizontal="center"/>
    </xf>
    <xf numFmtId="165" fontId="13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5" fillId="2" borderId="5" xfId="3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3" fillId="0" borderId="2" xfId="3" applyFont="1" applyBorder="1" applyAlignment="1">
      <alignment horizontal="left" wrapText="1"/>
    </xf>
    <xf numFmtId="0" fontId="13" fillId="0" borderId="2" xfId="3" applyFont="1" applyBorder="1" applyAlignment="1">
      <alignment horizontal="center"/>
    </xf>
    <xf numFmtId="165" fontId="13" fillId="0" borderId="10" xfId="1" applyNumberFormat="1" applyFont="1" applyBorder="1" applyAlignment="1">
      <alignment horizontal="center"/>
    </xf>
    <xf numFmtId="0" fontId="5" fillId="0" borderId="6" xfId="3" applyFont="1" applyBorder="1"/>
    <xf numFmtId="165" fontId="14" fillId="0" borderId="0" xfId="4" applyNumberFormat="1" applyFont="1"/>
    <xf numFmtId="4" fontId="8" fillId="0" borderId="0" xfId="3" applyNumberFormat="1" applyFont="1"/>
    <xf numFmtId="167" fontId="7" fillId="0" borderId="0" xfId="3" applyNumberFormat="1" applyFont="1"/>
    <xf numFmtId="43" fontId="11" fillId="0" borderId="0" xfId="1" applyFont="1"/>
    <xf numFmtId="168" fontId="18" fillId="0" borderId="0" xfId="3" applyNumberFormat="1" applyFont="1"/>
    <xf numFmtId="165" fontId="20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21" fillId="0" borderId="0" xfId="1" applyFont="1"/>
    <xf numFmtId="165" fontId="5" fillId="0" borderId="0" xfId="1" applyNumberFormat="1" applyFont="1"/>
    <xf numFmtId="0" fontId="22" fillId="0" borderId="0" xfId="3" applyFont="1" applyAlignment="1">
      <alignment horizontal="center" vertical="center" wrapText="1"/>
    </xf>
    <xf numFmtId="168" fontId="22" fillId="0" borderId="0" xfId="3" applyNumberFormat="1" applyFont="1" applyAlignment="1">
      <alignment horizontal="center" vertical="center" wrapText="1"/>
    </xf>
    <xf numFmtId="44" fontId="22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8" fillId="0" borderId="0" xfId="3" applyFont="1"/>
    <xf numFmtId="0" fontId="8" fillId="0" borderId="0" xfId="3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 applyAlignment="1">
      <alignment wrapText="1"/>
    </xf>
    <xf numFmtId="166" fontId="15" fillId="0" borderId="1" xfId="3" applyNumberFormat="1" applyFont="1" applyBorder="1" applyAlignment="1">
      <alignment horizontal="left"/>
    </xf>
    <xf numFmtId="166" fontId="15" fillId="0" borderId="3" xfId="3" applyNumberFormat="1" applyFont="1" applyBorder="1" applyAlignment="1">
      <alignment horizontal="left"/>
    </xf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4" fillId="2" borderId="3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left"/>
    </xf>
    <xf numFmtId="0" fontId="4" fillId="0" borderId="0" xfId="3" applyFont="1" applyAlignment="1">
      <alignment horizontal="center"/>
    </xf>
    <xf numFmtId="166" fontId="15" fillId="0" borderId="6" xfId="3" applyNumberFormat="1" applyFont="1" applyBorder="1" applyAlignment="1">
      <alignment horizontal="left"/>
    </xf>
    <xf numFmtId="0" fontId="17" fillId="0" borderId="5" xfId="3" applyFont="1" applyBorder="1" applyAlignment="1">
      <alignment horizontal="center"/>
    </xf>
    <xf numFmtId="0" fontId="17" fillId="0" borderId="10" xfId="3" applyFont="1" applyBorder="1" applyAlignment="1">
      <alignment horizontal="center"/>
    </xf>
    <xf numFmtId="166" fontId="13" fillId="0" borderId="14" xfId="3" applyNumberFormat="1" applyFont="1" applyBorder="1" applyAlignment="1">
      <alignment horizontal="center"/>
    </xf>
    <xf numFmtId="166" fontId="13" fillId="0" borderId="6" xfId="3" applyNumberFormat="1" applyFont="1" applyBorder="1" applyAlignment="1">
      <alignment horizontal="center"/>
    </xf>
    <xf numFmtId="166" fontId="13" fillId="0" borderId="15" xfId="3" applyNumberFormat="1" applyFont="1" applyBorder="1" applyAlignment="1">
      <alignment horizontal="center"/>
    </xf>
    <xf numFmtId="166" fontId="13" fillId="0" borderId="7" xfId="3" applyNumberFormat="1" applyFont="1" applyBorder="1" applyAlignment="1">
      <alignment horizontal="center"/>
    </xf>
    <xf numFmtId="166" fontId="13" fillId="0" borderId="8" xfId="3" applyNumberFormat="1" applyFont="1" applyBorder="1" applyAlignment="1">
      <alignment horizontal="center"/>
    </xf>
    <xf numFmtId="166" fontId="13" fillId="0" borderId="16" xfId="3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AC44F4D0-7AEF-4E84-83A1-8148BF2EDDD9}"/>
    <cellStyle name="Normal_Hoja1" xfId="3" xr:uid="{4E214E63-27EF-400D-AA74-81EDF4025A05}"/>
    <cellStyle name="Normal_Nomina" xfId="4" xr:uid="{C10D745F-3E56-4F8F-9053-12DD934F5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DBF183DA-5AC1-4AA7-96F2-BDABE50C0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58C8-2CF4-4C26-B094-742388171B7E}">
  <sheetPr>
    <pageSetUpPr fitToPage="1"/>
  </sheetPr>
  <dimension ref="A1:BV118"/>
  <sheetViews>
    <sheetView tabSelected="1" topLeftCell="A94" zoomScale="40" zoomScaleNormal="40" workbookViewId="0">
      <selection activeCell="A61" sqref="A61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13.28515625" style="1" bestFit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22" t="s">
        <v>4</v>
      </c>
      <c r="J9" s="123"/>
      <c r="K9" s="124" t="s">
        <v>5</v>
      </c>
      <c r="L9" s="124"/>
      <c r="M9" s="124"/>
      <c r="N9" s="124"/>
      <c r="O9" s="124"/>
      <c r="P9" s="125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33" t="s">
        <v>26</v>
      </c>
      <c r="C11" s="34"/>
      <c r="D11" s="34"/>
      <c r="E11" s="34"/>
      <c r="F11" s="35"/>
      <c r="G11" s="36"/>
      <c r="H11" s="3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AD11" s="39"/>
    </row>
    <row r="12" spans="1:30" ht="37.15" customHeight="1" thickBot="1" x14ac:dyDescent="0.45">
      <c r="A12" s="32">
        <v>1</v>
      </c>
      <c r="B12" s="40" t="s">
        <v>27</v>
      </c>
      <c r="C12" s="40">
        <v>45665</v>
      </c>
      <c r="D12" s="41" t="s">
        <v>28</v>
      </c>
      <c r="E12" s="36" t="s">
        <v>29</v>
      </c>
      <c r="F12" s="36" t="s">
        <v>30</v>
      </c>
      <c r="G12" s="41" t="s">
        <v>31</v>
      </c>
      <c r="H12" s="37">
        <v>225000</v>
      </c>
      <c r="I12" s="38">
        <f t="shared" ref="I12:I16" si="0">+H12*2.87%</f>
        <v>6457.5</v>
      </c>
      <c r="J12" s="38">
        <f>216748.3*3.04%</f>
        <v>6589.1483199999993</v>
      </c>
      <c r="K12" s="38">
        <f>H12-I12-J12</f>
        <v>211953.35167999999</v>
      </c>
      <c r="L12" s="42">
        <v>41747.699999999997</v>
      </c>
      <c r="M12" s="42"/>
      <c r="N12" s="38"/>
      <c r="O12" s="38">
        <v>25</v>
      </c>
      <c r="P12" s="38"/>
      <c r="Q12" s="38"/>
      <c r="R12" s="38"/>
      <c r="S12" s="38">
        <f>I12+J12+L12+N12+O12+P12+Q12</f>
        <v>54819.348319999997</v>
      </c>
      <c r="T12" s="42">
        <f>H12-S12</f>
        <v>170180.65168000001</v>
      </c>
    </row>
    <row r="13" spans="1:30" ht="62.45" customHeight="1" thickBot="1" x14ac:dyDescent="0.45">
      <c r="A13" s="32">
        <v>2</v>
      </c>
      <c r="B13" s="40">
        <v>44199</v>
      </c>
      <c r="C13" s="40">
        <v>45665</v>
      </c>
      <c r="D13" s="41" t="s">
        <v>28</v>
      </c>
      <c r="E13" s="36" t="s">
        <v>32</v>
      </c>
      <c r="F13" s="43" t="s">
        <v>33</v>
      </c>
      <c r="G13" s="41" t="s">
        <v>31</v>
      </c>
      <c r="H13" s="37">
        <v>77000</v>
      </c>
      <c r="I13" s="38">
        <f t="shared" si="0"/>
        <v>2209.9</v>
      </c>
      <c r="J13" s="38">
        <f>H13*3.04%</f>
        <v>2340.8000000000002</v>
      </c>
      <c r="K13" s="38">
        <f>H13-I13-J13</f>
        <v>72449.3</v>
      </c>
      <c r="L13" s="42">
        <f>6695.19-M13</f>
        <v>6695.19</v>
      </c>
      <c r="M13" s="42"/>
      <c r="N13" s="38"/>
      <c r="O13" s="38">
        <f>25</f>
        <v>25</v>
      </c>
      <c r="P13" s="38"/>
      <c r="Q13" s="38"/>
      <c r="R13" s="38">
        <v>2905.63</v>
      </c>
      <c r="S13" s="38">
        <f t="shared" ref="S13:S16" si="1">I13+J13+L13+N13+O13+P13+Q13</f>
        <v>11270.89</v>
      </c>
      <c r="T13" s="42">
        <f t="shared" ref="T13:T16" si="2">H13-S13</f>
        <v>65729.11</v>
      </c>
    </row>
    <row r="14" spans="1:30" ht="67.150000000000006" customHeight="1" thickBot="1" x14ac:dyDescent="0.45">
      <c r="A14" s="32">
        <v>3</v>
      </c>
      <c r="B14" s="40">
        <v>44564</v>
      </c>
      <c r="C14" s="40">
        <v>45665</v>
      </c>
      <c r="D14" s="41" t="s">
        <v>28</v>
      </c>
      <c r="E14" s="36" t="s">
        <v>34</v>
      </c>
      <c r="F14" s="43" t="s">
        <v>35</v>
      </c>
      <c r="G14" s="41" t="s">
        <v>31</v>
      </c>
      <c r="H14" s="37">
        <v>120000</v>
      </c>
      <c r="I14" s="38">
        <f t="shared" si="0"/>
        <v>3444</v>
      </c>
      <c r="J14" s="38">
        <f>H14*3.04%</f>
        <v>3648</v>
      </c>
      <c r="K14" s="38">
        <f t="shared" ref="K14:K16" si="3">H14-I14-J14</f>
        <v>112908</v>
      </c>
      <c r="L14" s="42">
        <v>16809.87</v>
      </c>
      <c r="M14" s="42"/>
      <c r="N14" s="38"/>
      <c r="O14" s="38">
        <v>25</v>
      </c>
      <c r="P14" s="38"/>
      <c r="Q14" s="38"/>
      <c r="R14" s="38"/>
      <c r="S14" s="38">
        <f t="shared" si="1"/>
        <v>23926.87</v>
      </c>
      <c r="T14" s="42">
        <f>H14-S14</f>
        <v>96073.13</v>
      </c>
    </row>
    <row r="15" spans="1:30" ht="38.450000000000003" customHeight="1" thickBot="1" x14ac:dyDescent="0.45">
      <c r="A15" s="32">
        <v>4</v>
      </c>
      <c r="B15" s="40" t="s">
        <v>36</v>
      </c>
      <c r="C15" s="40">
        <v>45662</v>
      </c>
      <c r="D15" s="41" t="s">
        <v>28</v>
      </c>
      <c r="E15" s="36" t="s">
        <v>37</v>
      </c>
      <c r="F15" s="43" t="s">
        <v>38</v>
      </c>
      <c r="G15" s="41" t="s">
        <v>31</v>
      </c>
      <c r="H15" s="37">
        <v>80000</v>
      </c>
      <c r="I15" s="38">
        <f t="shared" si="0"/>
        <v>2296</v>
      </c>
      <c r="J15" s="38">
        <f>H15*3.04%</f>
        <v>2432</v>
      </c>
      <c r="K15" s="38">
        <f t="shared" si="3"/>
        <v>75272</v>
      </c>
      <c r="L15" s="42">
        <v>6761.32</v>
      </c>
      <c r="M15" s="42"/>
      <c r="N15" s="38"/>
      <c r="O15" s="38">
        <v>25</v>
      </c>
      <c r="P15" s="38"/>
      <c r="Q15" s="38"/>
      <c r="R15" s="38"/>
      <c r="S15" s="38">
        <f t="shared" si="1"/>
        <v>11514.32</v>
      </c>
      <c r="T15" s="42">
        <f t="shared" si="2"/>
        <v>68485.679999999993</v>
      </c>
    </row>
    <row r="16" spans="1:30" ht="75.75" customHeight="1" thickBot="1" x14ac:dyDescent="0.45">
      <c r="A16" s="32">
        <v>5</v>
      </c>
      <c r="B16" s="44">
        <v>44929</v>
      </c>
      <c r="C16" s="40">
        <v>45665</v>
      </c>
      <c r="D16" s="41" t="s">
        <v>39</v>
      </c>
      <c r="E16" s="36" t="s">
        <v>40</v>
      </c>
      <c r="F16" s="43" t="s">
        <v>41</v>
      </c>
      <c r="G16" s="41" t="s">
        <v>31</v>
      </c>
      <c r="H16" s="37">
        <v>120000</v>
      </c>
      <c r="I16" s="38">
        <f t="shared" si="0"/>
        <v>3444</v>
      </c>
      <c r="J16" s="38">
        <f>H16*3.04%</f>
        <v>3648</v>
      </c>
      <c r="K16" s="38">
        <f t="shared" si="3"/>
        <v>112908</v>
      </c>
      <c r="L16" s="42">
        <v>16381</v>
      </c>
      <c r="M16" s="42"/>
      <c r="N16" s="38">
        <v>1715.46</v>
      </c>
      <c r="O16" s="38">
        <f>25</f>
        <v>25</v>
      </c>
      <c r="P16" s="38"/>
      <c r="Q16" s="38"/>
      <c r="R16" s="38"/>
      <c r="S16" s="38">
        <f t="shared" si="1"/>
        <v>25213.46</v>
      </c>
      <c r="T16" s="42">
        <f t="shared" si="2"/>
        <v>94786.540000000008</v>
      </c>
    </row>
    <row r="17" spans="1:21" ht="35.450000000000003" customHeight="1" thickBot="1" x14ac:dyDescent="0.45">
      <c r="A17" s="32"/>
      <c r="B17" s="126" t="s">
        <v>42</v>
      </c>
      <c r="C17" s="127"/>
      <c r="D17" s="127"/>
      <c r="E17" s="127"/>
      <c r="F17" s="128"/>
      <c r="G17" s="47"/>
      <c r="H17" s="48">
        <f>SUM(H12:H16)</f>
        <v>622000</v>
      </c>
      <c r="I17" s="48">
        <f t="shared" ref="I17:T17" si="4">SUM(I12:I16)</f>
        <v>17851.400000000001</v>
      </c>
      <c r="J17" s="48">
        <f t="shared" si="4"/>
        <v>18657.94832</v>
      </c>
      <c r="K17" s="48">
        <f t="shared" si="4"/>
        <v>585490.65168000001</v>
      </c>
      <c r="L17" s="48">
        <f t="shared" si="4"/>
        <v>88395.079999999987</v>
      </c>
      <c r="M17" s="48">
        <f t="shared" si="4"/>
        <v>0</v>
      </c>
      <c r="N17" s="48">
        <f t="shared" si="4"/>
        <v>1715.46</v>
      </c>
      <c r="O17" s="48">
        <f t="shared" si="4"/>
        <v>125</v>
      </c>
      <c r="P17" s="48">
        <f t="shared" si="4"/>
        <v>0</v>
      </c>
      <c r="Q17" s="48">
        <f t="shared" si="4"/>
        <v>0</v>
      </c>
      <c r="R17" s="48">
        <f t="shared" si="4"/>
        <v>2905.63</v>
      </c>
      <c r="S17" s="48">
        <f t="shared" si="4"/>
        <v>126744.88832</v>
      </c>
      <c r="T17" s="48">
        <f t="shared" si="4"/>
        <v>495255.11167999997</v>
      </c>
      <c r="U17" s="49"/>
    </row>
    <row r="18" spans="1:21" ht="48.6" customHeight="1" thickBot="1" x14ac:dyDescent="0.45">
      <c r="A18" s="32"/>
      <c r="B18" s="120" t="s">
        <v>43</v>
      </c>
      <c r="C18" s="121"/>
      <c r="D18" s="121"/>
      <c r="E18" s="129"/>
      <c r="F18" s="36"/>
      <c r="G18" s="36"/>
      <c r="H18" s="37"/>
      <c r="I18" s="38"/>
      <c r="J18" s="38"/>
      <c r="K18" s="38"/>
      <c r="L18" s="42"/>
      <c r="M18" s="42"/>
      <c r="N18" s="38"/>
      <c r="O18" s="38"/>
      <c r="P18" s="38"/>
      <c r="Q18" s="38"/>
      <c r="R18" s="38"/>
      <c r="S18" s="38"/>
      <c r="T18" s="38"/>
    </row>
    <row r="19" spans="1:21" ht="37.15" customHeight="1" thickBot="1" x14ac:dyDescent="0.45">
      <c r="A19" s="32">
        <v>6</v>
      </c>
      <c r="B19" s="40" t="s">
        <v>44</v>
      </c>
      <c r="C19" s="40" t="s">
        <v>45</v>
      </c>
      <c r="D19" s="41" t="s">
        <v>28</v>
      </c>
      <c r="E19" s="36" t="s">
        <v>46</v>
      </c>
      <c r="F19" s="36" t="s">
        <v>47</v>
      </c>
      <c r="G19" s="41" t="s">
        <v>31</v>
      </c>
      <c r="H19" s="37">
        <v>135000</v>
      </c>
      <c r="I19" s="38">
        <f>H19*2.87%</f>
        <v>3874.5</v>
      </c>
      <c r="J19" s="38">
        <f>H19*3.04%</f>
        <v>4104</v>
      </c>
      <c r="K19" s="38">
        <f>H19-I19-J19</f>
        <v>127021.5</v>
      </c>
      <c r="L19" s="42">
        <v>20338.240000000002</v>
      </c>
      <c r="M19" s="42"/>
      <c r="N19" s="38"/>
      <c r="O19" s="38">
        <f>25</f>
        <v>25</v>
      </c>
      <c r="P19" s="38"/>
      <c r="Q19" s="50"/>
      <c r="R19" s="50"/>
      <c r="S19" s="50">
        <f t="shared" ref="S19:S22" si="5">I19+J19+L19+N19+O19+P19+R19+Q19</f>
        <v>28341.74</v>
      </c>
      <c r="T19" s="42">
        <f t="shared" ref="T19:T22" si="6">H19-S19</f>
        <v>106658.26</v>
      </c>
    </row>
    <row r="20" spans="1:21" ht="37.15" customHeight="1" thickBot="1" x14ac:dyDescent="0.45">
      <c r="A20" s="32">
        <v>7</v>
      </c>
      <c r="B20" s="40">
        <v>44928</v>
      </c>
      <c r="C20" s="40">
        <v>45665</v>
      </c>
      <c r="D20" s="41" t="s">
        <v>28</v>
      </c>
      <c r="E20" s="36" t="s">
        <v>48</v>
      </c>
      <c r="F20" s="36" t="s">
        <v>49</v>
      </c>
      <c r="G20" s="41" t="s">
        <v>31</v>
      </c>
      <c r="H20" s="37">
        <v>82000</v>
      </c>
      <c r="I20" s="38">
        <f>H20*2.87%</f>
        <v>2353.4</v>
      </c>
      <c r="J20" s="38">
        <f>H20*3.04%</f>
        <v>2492.8000000000002</v>
      </c>
      <c r="K20" s="38">
        <f>H20-I20-J20</f>
        <v>77153.8</v>
      </c>
      <c r="L20" s="42">
        <v>7871.32</v>
      </c>
      <c r="M20" s="42"/>
      <c r="N20" s="38"/>
      <c r="O20" s="38">
        <v>25</v>
      </c>
      <c r="P20" s="38"/>
      <c r="Q20" s="50"/>
      <c r="R20" s="50"/>
      <c r="S20" s="50">
        <f t="shared" si="5"/>
        <v>12742.52</v>
      </c>
      <c r="T20" s="42">
        <f t="shared" si="6"/>
        <v>69257.48</v>
      </c>
    </row>
    <row r="21" spans="1:21" ht="37.15" customHeight="1" thickBot="1" x14ac:dyDescent="0.45">
      <c r="A21" s="32">
        <v>8</v>
      </c>
      <c r="B21" s="40">
        <v>45660</v>
      </c>
      <c r="C21" s="40">
        <v>45666</v>
      </c>
      <c r="D21" s="41" t="s">
        <v>39</v>
      </c>
      <c r="E21" s="36" t="s">
        <v>50</v>
      </c>
      <c r="F21" s="36" t="s">
        <v>51</v>
      </c>
      <c r="G21" s="41" t="s">
        <v>31</v>
      </c>
      <c r="H21" s="37">
        <v>225000</v>
      </c>
      <c r="I21" s="38">
        <f>H21*2.87%</f>
        <v>6457.5</v>
      </c>
      <c r="J21" s="38">
        <f>H21*3.04%</f>
        <v>6840</v>
      </c>
      <c r="K21" s="38">
        <f>H21-I21-J21</f>
        <v>211702.5</v>
      </c>
      <c r="L21" s="42">
        <v>41571.21</v>
      </c>
      <c r="M21" s="42"/>
      <c r="N21" s="38"/>
      <c r="O21" s="38">
        <v>25</v>
      </c>
      <c r="P21" s="38"/>
      <c r="Q21" s="50"/>
      <c r="R21" s="50">
        <v>0</v>
      </c>
      <c r="S21" s="50">
        <f t="shared" si="5"/>
        <v>54893.71</v>
      </c>
      <c r="T21" s="42">
        <f t="shared" si="6"/>
        <v>170106.29</v>
      </c>
    </row>
    <row r="22" spans="1:21" ht="37.15" customHeight="1" thickBot="1" x14ac:dyDescent="0.45">
      <c r="A22" s="32">
        <v>9</v>
      </c>
      <c r="B22" s="40">
        <v>45663</v>
      </c>
      <c r="C22" s="40">
        <v>45669</v>
      </c>
      <c r="D22" s="41" t="s">
        <v>28</v>
      </c>
      <c r="E22" s="36" t="s">
        <v>52</v>
      </c>
      <c r="F22" s="36" t="s">
        <v>49</v>
      </c>
      <c r="G22" s="41" t="s">
        <v>31</v>
      </c>
      <c r="H22" s="37">
        <v>50000</v>
      </c>
      <c r="I22" s="38">
        <f>H22*2.87%</f>
        <v>1435</v>
      </c>
      <c r="J22" s="38">
        <f>H22*3.04%</f>
        <v>1520</v>
      </c>
      <c r="K22" s="38">
        <f>H22-I22-J22</f>
        <v>47045</v>
      </c>
      <c r="L22" s="42">
        <v>1854</v>
      </c>
      <c r="M22" s="42"/>
      <c r="N22" s="38"/>
      <c r="O22" s="38">
        <v>25</v>
      </c>
      <c r="P22" s="38"/>
      <c r="Q22" s="50"/>
      <c r="R22" s="50"/>
      <c r="S22" s="50">
        <f t="shared" si="5"/>
        <v>4834</v>
      </c>
      <c r="T22" s="42">
        <f t="shared" si="6"/>
        <v>45166</v>
      </c>
    </row>
    <row r="23" spans="1:21" ht="39.6" customHeight="1" thickBot="1" x14ac:dyDescent="0.45">
      <c r="A23" s="32"/>
      <c r="B23" s="126" t="s">
        <v>53</v>
      </c>
      <c r="C23" s="127"/>
      <c r="D23" s="127"/>
      <c r="E23" s="127"/>
      <c r="F23" s="128"/>
      <c r="G23" s="51"/>
      <c r="H23" s="48">
        <f>SUM(H19:H22)</f>
        <v>492000</v>
      </c>
      <c r="I23" s="48">
        <f t="shared" ref="I23:T23" si="7">SUM(I19:I22)</f>
        <v>14120.4</v>
      </c>
      <c r="J23" s="48">
        <f t="shared" si="7"/>
        <v>14956.8</v>
      </c>
      <c r="K23" s="48">
        <f t="shared" si="7"/>
        <v>462922.8</v>
      </c>
      <c r="L23" s="48">
        <f t="shared" si="7"/>
        <v>71634.77</v>
      </c>
      <c r="M23" s="48">
        <f t="shared" si="7"/>
        <v>0</v>
      </c>
      <c r="N23" s="48">
        <f t="shared" si="7"/>
        <v>0</v>
      </c>
      <c r="O23" s="48">
        <f t="shared" si="7"/>
        <v>100</v>
      </c>
      <c r="P23" s="48">
        <f t="shared" si="7"/>
        <v>0</v>
      </c>
      <c r="Q23" s="48">
        <f t="shared" si="7"/>
        <v>0</v>
      </c>
      <c r="R23" s="48">
        <f t="shared" si="7"/>
        <v>0</v>
      </c>
      <c r="S23" s="48">
        <f t="shared" si="7"/>
        <v>100811.97</v>
      </c>
      <c r="T23" s="48">
        <f t="shared" si="7"/>
        <v>391188.03</v>
      </c>
    </row>
    <row r="24" spans="1:21" ht="48.6" customHeight="1" thickBot="1" x14ac:dyDescent="0.45">
      <c r="A24" s="32"/>
      <c r="B24" s="120" t="s">
        <v>54</v>
      </c>
      <c r="C24" s="121"/>
      <c r="D24" s="121"/>
      <c r="E24" s="121"/>
      <c r="F24" s="46"/>
      <c r="G24" s="51"/>
      <c r="H24" s="47"/>
      <c r="I24" s="47"/>
      <c r="J24" s="47"/>
      <c r="K24" s="47"/>
      <c r="L24" s="47"/>
      <c r="M24" s="47"/>
      <c r="N24" s="47"/>
      <c r="O24" s="37"/>
      <c r="P24" s="47"/>
      <c r="Q24" s="52"/>
      <c r="R24" s="52"/>
      <c r="S24" s="52"/>
      <c r="T24" s="47"/>
    </row>
    <row r="25" spans="1:21" ht="37.15" customHeight="1" thickBot="1" x14ac:dyDescent="0.45">
      <c r="A25" s="32">
        <v>10</v>
      </c>
      <c r="B25" s="44">
        <v>45659</v>
      </c>
      <c r="C25" s="40">
        <v>45665</v>
      </c>
      <c r="D25" s="40" t="s">
        <v>39</v>
      </c>
      <c r="E25" s="53" t="s">
        <v>55</v>
      </c>
      <c r="F25" s="54" t="s">
        <v>56</v>
      </c>
      <c r="G25" s="41" t="s">
        <v>31</v>
      </c>
      <c r="H25" s="37">
        <v>200000</v>
      </c>
      <c r="I25" s="37">
        <f t="shared" ref="I25:I31" si="8">H25*2.87%</f>
        <v>5740</v>
      </c>
      <c r="J25" s="37">
        <f>H25*3.04%</f>
        <v>6080</v>
      </c>
      <c r="K25" s="37">
        <f t="shared" ref="K25:K31" si="9">H25-I25-J25</f>
        <v>188180</v>
      </c>
      <c r="L25" s="37">
        <v>35677.15</v>
      </c>
      <c r="M25" s="37"/>
      <c r="N25" s="37"/>
      <c r="O25" s="37">
        <f>25</f>
        <v>25</v>
      </c>
      <c r="P25" s="37"/>
      <c r="Q25" s="55"/>
      <c r="R25" s="55"/>
      <c r="S25" s="55">
        <f>I25+L25+N25+O25+P25+J25+R25+Q25</f>
        <v>47522.15</v>
      </c>
      <c r="T25" s="37">
        <f t="shared" ref="T25:T31" si="10">H25-S25</f>
        <v>152477.85</v>
      </c>
    </row>
    <row r="26" spans="1:21" ht="37.15" customHeight="1" thickBot="1" x14ac:dyDescent="0.45">
      <c r="A26" s="32">
        <v>11</v>
      </c>
      <c r="B26" s="44">
        <v>45660</v>
      </c>
      <c r="C26" s="44">
        <v>45666</v>
      </c>
      <c r="D26" s="40" t="s">
        <v>39</v>
      </c>
      <c r="E26" s="53" t="s">
        <v>57</v>
      </c>
      <c r="F26" s="54" t="s">
        <v>58</v>
      </c>
      <c r="G26" s="41" t="s">
        <v>59</v>
      </c>
      <c r="H26" s="37">
        <v>130000</v>
      </c>
      <c r="I26" s="37">
        <f t="shared" si="8"/>
        <v>3731</v>
      </c>
      <c r="J26" s="37">
        <f>193525*3.04%</f>
        <v>5883.16</v>
      </c>
      <c r="K26" s="37">
        <f t="shared" si="9"/>
        <v>120385.84</v>
      </c>
      <c r="L26" s="37">
        <v>19162.189999999999</v>
      </c>
      <c r="M26" s="37"/>
      <c r="N26" s="37"/>
      <c r="O26" s="37">
        <f>25</f>
        <v>25</v>
      </c>
      <c r="P26" s="37"/>
      <c r="Q26" s="55"/>
      <c r="R26" s="55"/>
      <c r="S26" s="55">
        <f t="shared" ref="S26:S31" si="11">I26+L26+N26+O26+P26+J26+R26+Q26</f>
        <v>28801.35</v>
      </c>
      <c r="T26" s="37">
        <f t="shared" si="10"/>
        <v>101198.65</v>
      </c>
    </row>
    <row r="27" spans="1:21" ht="37.15" customHeight="1" thickBot="1" x14ac:dyDescent="0.45">
      <c r="A27" s="32">
        <v>12</v>
      </c>
      <c r="B27" s="44">
        <v>44207</v>
      </c>
      <c r="C27" s="44">
        <v>45663</v>
      </c>
      <c r="D27" s="40" t="s">
        <v>39</v>
      </c>
      <c r="E27" s="53" t="s">
        <v>60</v>
      </c>
      <c r="F27" s="36" t="s">
        <v>61</v>
      </c>
      <c r="G27" s="41" t="s">
        <v>31</v>
      </c>
      <c r="H27" s="37">
        <v>65000</v>
      </c>
      <c r="I27" s="37">
        <f t="shared" si="8"/>
        <v>1865.5</v>
      </c>
      <c r="J27" s="37">
        <f t="shared" ref="J27:J31" si="12">H27*3.04%</f>
        <v>1976</v>
      </c>
      <c r="K27" s="37">
        <f t="shared" si="9"/>
        <v>61158.5</v>
      </c>
      <c r="L27" s="37">
        <v>0</v>
      </c>
      <c r="M27" s="37"/>
      <c r="N27" s="47"/>
      <c r="O27" s="37">
        <v>25</v>
      </c>
      <c r="P27" s="47"/>
      <c r="Q27" s="55"/>
      <c r="R27" s="52"/>
      <c r="S27" s="55">
        <f t="shared" si="11"/>
        <v>3866.5</v>
      </c>
      <c r="T27" s="37">
        <f t="shared" si="10"/>
        <v>61133.5</v>
      </c>
    </row>
    <row r="28" spans="1:21" ht="37.15" customHeight="1" thickBot="1" x14ac:dyDescent="0.45">
      <c r="A28" s="32">
        <v>13</v>
      </c>
      <c r="B28" s="44">
        <v>44567</v>
      </c>
      <c r="C28" s="44">
        <v>45664</v>
      </c>
      <c r="D28" s="40" t="s">
        <v>28</v>
      </c>
      <c r="E28" s="53" t="s">
        <v>62</v>
      </c>
      <c r="F28" s="36" t="s">
        <v>63</v>
      </c>
      <c r="G28" s="41" t="s">
        <v>31</v>
      </c>
      <c r="H28" s="37">
        <v>70000</v>
      </c>
      <c r="I28" s="37">
        <f t="shared" si="8"/>
        <v>2009</v>
      </c>
      <c r="J28" s="37">
        <f t="shared" si="12"/>
        <v>2128</v>
      </c>
      <c r="K28" s="37">
        <f t="shared" si="9"/>
        <v>65863</v>
      </c>
      <c r="L28" s="37">
        <v>1051.3999999999996</v>
      </c>
      <c r="M28" s="37"/>
      <c r="N28" s="47"/>
      <c r="O28" s="37">
        <f>25</f>
        <v>25</v>
      </c>
      <c r="P28" s="47"/>
      <c r="Q28" s="55"/>
      <c r="R28" s="52"/>
      <c r="S28" s="55">
        <f t="shared" si="11"/>
        <v>5213.3999999999996</v>
      </c>
      <c r="T28" s="37">
        <f t="shared" si="10"/>
        <v>64786.6</v>
      </c>
    </row>
    <row r="29" spans="1:21" ht="37.15" customHeight="1" thickBot="1" x14ac:dyDescent="0.45">
      <c r="A29" s="32">
        <v>14</v>
      </c>
      <c r="B29" s="44">
        <v>44567</v>
      </c>
      <c r="C29" s="44">
        <v>45664</v>
      </c>
      <c r="D29" s="40" t="s">
        <v>28</v>
      </c>
      <c r="E29" s="53" t="s">
        <v>64</v>
      </c>
      <c r="F29" s="36" t="s">
        <v>65</v>
      </c>
      <c r="G29" s="41" t="s">
        <v>31</v>
      </c>
      <c r="H29" s="37">
        <v>80000</v>
      </c>
      <c r="I29" s="37">
        <f t="shared" si="8"/>
        <v>2296</v>
      </c>
      <c r="J29" s="37">
        <f t="shared" si="12"/>
        <v>2432</v>
      </c>
      <c r="K29" s="37">
        <f t="shared" si="9"/>
        <v>75272</v>
      </c>
      <c r="L29" s="37">
        <v>7400.7</v>
      </c>
      <c r="M29" s="37"/>
      <c r="N29" s="47"/>
      <c r="O29" s="37">
        <f>25</f>
        <v>25</v>
      </c>
      <c r="P29" s="47"/>
      <c r="Q29" s="55"/>
      <c r="R29" s="52"/>
      <c r="S29" s="55">
        <f t="shared" si="11"/>
        <v>12153.7</v>
      </c>
      <c r="T29" s="37">
        <f t="shared" si="10"/>
        <v>67846.3</v>
      </c>
    </row>
    <row r="30" spans="1:21" ht="37.15" customHeight="1" thickBot="1" x14ac:dyDescent="0.45">
      <c r="A30" s="32">
        <v>15</v>
      </c>
      <c r="B30" s="44">
        <v>45660</v>
      </c>
      <c r="C30" s="44">
        <v>45667</v>
      </c>
      <c r="D30" s="40" t="s">
        <v>28</v>
      </c>
      <c r="E30" s="53" t="s">
        <v>66</v>
      </c>
      <c r="F30" s="36" t="s">
        <v>67</v>
      </c>
      <c r="G30" s="41" t="s">
        <v>31</v>
      </c>
      <c r="H30" s="37">
        <v>70000</v>
      </c>
      <c r="I30" s="37">
        <f t="shared" si="8"/>
        <v>2009</v>
      </c>
      <c r="J30" s="37">
        <f t="shared" si="12"/>
        <v>2128</v>
      </c>
      <c r="K30" s="37">
        <f t="shared" si="9"/>
        <v>65863</v>
      </c>
      <c r="L30" s="37">
        <v>5368.48</v>
      </c>
      <c r="M30" s="37"/>
      <c r="N30" s="47"/>
      <c r="O30" s="37">
        <f>25</f>
        <v>25</v>
      </c>
      <c r="P30" s="47"/>
      <c r="Q30" s="55"/>
      <c r="R30" s="52"/>
      <c r="S30" s="55">
        <f t="shared" si="11"/>
        <v>9530.48</v>
      </c>
      <c r="T30" s="37">
        <f t="shared" si="10"/>
        <v>60469.520000000004</v>
      </c>
    </row>
    <row r="31" spans="1:21" ht="37.15" customHeight="1" thickBot="1" x14ac:dyDescent="0.45">
      <c r="A31" s="32">
        <v>16</v>
      </c>
      <c r="B31" s="44">
        <v>45662</v>
      </c>
      <c r="C31" s="44">
        <v>45668</v>
      </c>
      <c r="D31" s="40" t="s">
        <v>39</v>
      </c>
      <c r="E31" s="53" t="s">
        <v>68</v>
      </c>
      <c r="F31" s="36" t="s">
        <v>69</v>
      </c>
      <c r="G31" s="41" t="s">
        <v>31</v>
      </c>
      <c r="H31" s="37">
        <v>90000</v>
      </c>
      <c r="I31" s="37">
        <f t="shared" si="8"/>
        <v>2583</v>
      </c>
      <c r="J31" s="37">
        <f t="shared" si="12"/>
        <v>2736</v>
      </c>
      <c r="K31" s="37">
        <f t="shared" si="9"/>
        <v>84681</v>
      </c>
      <c r="L31" s="37">
        <v>9753.1200000000008</v>
      </c>
      <c r="M31" s="37"/>
      <c r="N31" s="47"/>
      <c r="O31" s="37">
        <f>25</f>
        <v>25</v>
      </c>
      <c r="P31" s="47"/>
      <c r="Q31" s="55"/>
      <c r="R31" s="52"/>
      <c r="S31" s="55">
        <f t="shared" si="11"/>
        <v>15097.12</v>
      </c>
      <c r="T31" s="37">
        <f t="shared" si="10"/>
        <v>74902.880000000005</v>
      </c>
    </row>
    <row r="32" spans="1:21" ht="48.6" customHeight="1" thickBot="1" x14ac:dyDescent="0.45">
      <c r="A32" s="32"/>
      <c r="B32" s="126" t="s">
        <v>53</v>
      </c>
      <c r="C32" s="127"/>
      <c r="D32" s="127"/>
      <c r="E32" s="127"/>
      <c r="F32" s="128"/>
      <c r="G32" s="51"/>
      <c r="H32" s="56">
        <f>SUM(H25:H31)</f>
        <v>705000</v>
      </c>
      <c r="I32" s="56">
        <f t="shared" ref="I32:S32" si="13">SUM(I25:I31)</f>
        <v>20233.5</v>
      </c>
      <c r="J32" s="56">
        <f t="shared" si="13"/>
        <v>23363.16</v>
      </c>
      <c r="K32" s="56">
        <f t="shared" si="13"/>
        <v>661403.34</v>
      </c>
      <c r="L32" s="56">
        <f t="shared" si="13"/>
        <v>78413.039999999994</v>
      </c>
      <c r="M32" s="56">
        <f t="shared" si="13"/>
        <v>0</v>
      </c>
      <c r="N32" s="56">
        <f t="shared" si="13"/>
        <v>0</v>
      </c>
      <c r="O32" s="56">
        <f t="shared" si="13"/>
        <v>175</v>
      </c>
      <c r="P32" s="56">
        <f t="shared" si="13"/>
        <v>0</v>
      </c>
      <c r="Q32" s="56">
        <f t="shared" si="13"/>
        <v>0</v>
      </c>
      <c r="R32" s="56">
        <f t="shared" si="13"/>
        <v>0</v>
      </c>
      <c r="S32" s="56">
        <f t="shared" si="13"/>
        <v>122184.69999999998</v>
      </c>
      <c r="T32" s="56">
        <f>SUM(T25:T31)</f>
        <v>582815.30000000005</v>
      </c>
    </row>
    <row r="33" spans="1:22" ht="37.15" customHeight="1" thickBot="1" x14ac:dyDescent="0.45">
      <c r="A33" s="32"/>
      <c r="B33" s="120" t="s">
        <v>70</v>
      </c>
      <c r="C33" s="121"/>
      <c r="D33" s="121"/>
      <c r="E33" s="121"/>
      <c r="F33" s="46"/>
      <c r="G33" s="51"/>
      <c r="H33" s="47"/>
      <c r="I33" s="47"/>
      <c r="J33" s="47"/>
      <c r="K33" s="47"/>
      <c r="L33" s="47"/>
      <c r="M33" s="47"/>
      <c r="N33" s="47"/>
      <c r="O33" s="47"/>
      <c r="P33" s="47"/>
      <c r="Q33" s="52"/>
      <c r="R33" s="52"/>
      <c r="S33" s="52"/>
      <c r="T33" s="47"/>
    </row>
    <row r="34" spans="1:22" ht="37.15" customHeight="1" thickBot="1" x14ac:dyDescent="0.45">
      <c r="A34" s="32">
        <v>17</v>
      </c>
      <c r="B34" s="44" t="s">
        <v>71</v>
      </c>
      <c r="C34" s="40" t="s">
        <v>72</v>
      </c>
      <c r="D34" s="40" t="s">
        <v>39</v>
      </c>
      <c r="E34" s="53" t="s">
        <v>73</v>
      </c>
      <c r="F34" s="57" t="s">
        <v>74</v>
      </c>
      <c r="G34" s="41" t="s">
        <v>31</v>
      </c>
      <c r="H34" s="37">
        <v>240000</v>
      </c>
      <c r="I34" s="37">
        <f t="shared" ref="I34:I38" si="14">H34*2.87%</f>
        <v>6888</v>
      </c>
      <c r="J34" s="37">
        <f>216748.3*3.04%</f>
        <v>6589.1483199999993</v>
      </c>
      <c r="K34" s="37">
        <f t="shared" ref="K34:K38" si="15">H34-I34-J34</f>
        <v>226522.85167999999</v>
      </c>
      <c r="L34" s="37">
        <v>45390.080000000002</v>
      </c>
      <c r="M34" s="37"/>
      <c r="N34" s="37"/>
      <c r="O34" s="37">
        <v>25</v>
      </c>
      <c r="P34" s="37"/>
      <c r="Q34" s="55"/>
      <c r="R34" s="55">
        <v>0</v>
      </c>
      <c r="S34" s="55">
        <f>I34+J34+N34+O34+P34+L34-R34+Q34</f>
        <v>58892.228320000002</v>
      </c>
      <c r="T34" s="37">
        <f t="shared" ref="T34:T38" si="16">H34-S34</f>
        <v>181107.77168000001</v>
      </c>
    </row>
    <row r="35" spans="1:22" ht="37.15" customHeight="1" thickBot="1" x14ac:dyDescent="0.45">
      <c r="A35" s="32">
        <v>18</v>
      </c>
      <c r="B35" s="44">
        <v>44938</v>
      </c>
      <c r="C35" s="44">
        <v>45664</v>
      </c>
      <c r="D35" s="40" t="s">
        <v>39</v>
      </c>
      <c r="E35" s="53" t="s">
        <v>75</v>
      </c>
      <c r="F35" s="54" t="s">
        <v>76</v>
      </c>
      <c r="G35" s="41" t="s">
        <v>31</v>
      </c>
      <c r="H35" s="37">
        <v>95000</v>
      </c>
      <c r="I35" s="37">
        <f t="shared" si="14"/>
        <v>2726.5</v>
      </c>
      <c r="J35" s="37">
        <f t="shared" ref="J35:J38" si="17">H35*3.04%</f>
        <v>2888</v>
      </c>
      <c r="K35" s="37">
        <f t="shared" si="15"/>
        <v>89385.5</v>
      </c>
      <c r="L35" s="37">
        <v>10929.24</v>
      </c>
      <c r="M35" s="37"/>
      <c r="N35" s="37"/>
      <c r="O35" s="37">
        <v>25</v>
      </c>
      <c r="P35" s="37"/>
      <c r="Q35" s="55"/>
      <c r="R35" s="55"/>
      <c r="S35" s="55">
        <f t="shared" ref="S35:S38" si="18">I35+J35+N35+O35+P35+L35-R35+Q35</f>
        <v>16568.739999999998</v>
      </c>
      <c r="T35" s="37">
        <f t="shared" si="16"/>
        <v>78431.260000000009</v>
      </c>
    </row>
    <row r="36" spans="1:22" ht="37.15" customHeight="1" thickBot="1" x14ac:dyDescent="0.45">
      <c r="A36" s="32">
        <v>19</v>
      </c>
      <c r="B36" s="44">
        <v>45658</v>
      </c>
      <c r="C36" s="44">
        <v>45664</v>
      </c>
      <c r="D36" s="40" t="s">
        <v>28</v>
      </c>
      <c r="E36" s="53" t="s">
        <v>77</v>
      </c>
      <c r="F36" s="54" t="s">
        <v>78</v>
      </c>
      <c r="G36" s="41" t="s">
        <v>31</v>
      </c>
      <c r="H36" s="37">
        <v>60000</v>
      </c>
      <c r="I36" s="37">
        <f t="shared" si="14"/>
        <v>1722</v>
      </c>
      <c r="J36" s="37">
        <f t="shared" si="17"/>
        <v>1824</v>
      </c>
      <c r="K36" s="37">
        <f t="shared" si="15"/>
        <v>56454</v>
      </c>
      <c r="L36" s="37">
        <v>3486.68</v>
      </c>
      <c r="M36" s="37"/>
      <c r="N36" s="37"/>
      <c r="O36" s="37">
        <v>25</v>
      </c>
      <c r="P36" s="37"/>
      <c r="Q36" s="55"/>
      <c r="R36" s="55"/>
      <c r="S36" s="55">
        <f t="shared" si="18"/>
        <v>7057.68</v>
      </c>
      <c r="T36" s="37">
        <f t="shared" si="16"/>
        <v>52942.32</v>
      </c>
    </row>
    <row r="37" spans="1:22" ht="37.15" customHeight="1" thickBot="1" x14ac:dyDescent="0.45">
      <c r="A37" s="32">
        <v>20</v>
      </c>
      <c r="B37" s="44">
        <v>45658</v>
      </c>
      <c r="C37" s="44">
        <v>45664</v>
      </c>
      <c r="D37" s="40" t="s">
        <v>39</v>
      </c>
      <c r="E37" s="58" t="s">
        <v>79</v>
      </c>
      <c r="F37" s="54" t="s">
        <v>76</v>
      </c>
      <c r="G37" s="41" t="s">
        <v>31</v>
      </c>
      <c r="H37" s="37">
        <v>85000</v>
      </c>
      <c r="I37" s="37">
        <f t="shared" si="14"/>
        <v>2439.5</v>
      </c>
      <c r="J37" s="37">
        <f t="shared" si="17"/>
        <v>2584</v>
      </c>
      <c r="K37" s="37">
        <f t="shared" si="15"/>
        <v>79976.5</v>
      </c>
      <c r="L37" s="37">
        <v>8407.94</v>
      </c>
      <c r="M37" s="37"/>
      <c r="N37" s="37"/>
      <c r="O37" s="37">
        <v>25</v>
      </c>
      <c r="P37" s="37"/>
      <c r="Q37" s="55"/>
      <c r="R37" s="55"/>
      <c r="S37" s="55">
        <f t="shared" si="18"/>
        <v>13456.44</v>
      </c>
      <c r="T37" s="37">
        <f t="shared" si="16"/>
        <v>71543.56</v>
      </c>
      <c r="V37" s="1" t="s">
        <v>80</v>
      </c>
    </row>
    <row r="38" spans="1:22" ht="37.15" customHeight="1" thickBot="1" x14ac:dyDescent="0.45">
      <c r="A38" s="32">
        <v>21</v>
      </c>
      <c r="B38" s="44">
        <v>45661</v>
      </c>
      <c r="C38" s="44">
        <v>45668</v>
      </c>
      <c r="D38" s="40" t="s">
        <v>39</v>
      </c>
      <c r="E38" s="58" t="s">
        <v>81</v>
      </c>
      <c r="F38" s="54" t="s">
        <v>76</v>
      </c>
      <c r="G38" s="41" t="s">
        <v>31</v>
      </c>
      <c r="H38" s="37">
        <v>80000</v>
      </c>
      <c r="I38" s="37">
        <f t="shared" si="14"/>
        <v>2296</v>
      </c>
      <c r="J38" s="37">
        <f t="shared" si="17"/>
        <v>2432</v>
      </c>
      <c r="K38" s="37">
        <f t="shared" si="15"/>
        <v>75272</v>
      </c>
      <c r="L38" s="37">
        <f>7400.87</f>
        <v>7400.87</v>
      </c>
      <c r="M38" s="37"/>
      <c r="N38" s="37"/>
      <c r="O38" s="37">
        <v>25</v>
      </c>
      <c r="P38" s="37"/>
      <c r="Q38" s="55"/>
      <c r="R38" s="55"/>
      <c r="S38" s="55">
        <f t="shared" si="18"/>
        <v>12153.869999999999</v>
      </c>
      <c r="T38" s="37">
        <f t="shared" si="16"/>
        <v>67846.13</v>
      </c>
    </row>
    <row r="39" spans="1:22" ht="48.6" customHeight="1" thickBot="1" x14ac:dyDescent="0.45">
      <c r="A39" s="32"/>
      <c r="B39" s="126" t="s">
        <v>53</v>
      </c>
      <c r="C39" s="127"/>
      <c r="D39" s="127"/>
      <c r="E39" s="127"/>
      <c r="F39" s="128"/>
      <c r="G39" s="51"/>
      <c r="H39" s="48">
        <f>SUM(H34:H38)</f>
        <v>560000</v>
      </c>
      <c r="I39" s="48">
        <f t="shared" ref="I39:T39" si="19">SUM(I34:I38)</f>
        <v>16072</v>
      </c>
      <c r="J39" s="48">
        <f t="shared" si="19"/>
        <v>16317.14832</v>
      </c>
      <c r="K39" s="48">
        <f t="shared" si="19"/>
        <v>527610.85167999996</v>
      </c>
      <c r="L39" s="48">
        <f t="shared" si="19"/>
        <v>75614.81</v>
      </c>
      <c r="M39" s="48">
        <f t="shared" si="19"/>
        <v>0</v>
      </c>
      <c r="N39" s="48">
        <f t="shared" si="19"/>
        <v>0</v>
      </c>
      <c r="O39" s="48">
        <f t="shared" si="19"/>
        <v>125</v>
      </c>
      <c r="P39" s="48">
        <f t="shared" si="19"/>
        <v>0</v>
      </c>
      <c r="Q39" s="48">
        <f t="shared" si="19"/>
        <v>0</v>
      </c>
      <c r="R39" s="48">
        <f t="shared" si="19"/>
        <v>0</v>
      </c>
      <c r="S39" s="48">
        <f t="shared" si="19"/>
        <v>108128.95832000001</v>
      </c>
      <c r="T39" s="48">
        <f t="shared" si="19"/>
        <v>451871.04168000002</v>
      </c>
    </row>
    <row r="40" spans="1:22" ht="48.6" customHeight="1" thickBot="1" x14ac:dyDescent="0.45">
      <c r="A40" s="32"/>
      <c r="B40" s="120" t="s">
        <v>82</v>
      </c>
      <c r="C40" s="121"/>
      <c r="D40" s="121"/>
      <c r="E40" s="129"/>
      <c r="F40" s="46"/>
      <c r="G40" s="51"/>
      <c r="H40" s="47"/>
      <c r="I40" s="47"/>
      <c r="J40" s="47"/>
      <c r="K40" s="47"/>
      <c r="L40" s="47"/>
      <c r="M40" s="47"/>
      <c r="N40" s="47"/>
      <c r="O40" s="37"/>
      <c r="P40" s="47"/>
      <c r="Q40" s="52"/>
      <c r="R40" s="52"/>
      <c r="S40" s="52"/>
      <c r="T40" s="47"/>
    </row>
    <row r="41" spans="1:22" ht="37.15" customHeight="1" thickBot="1" x14ac:dyDescent="0.45">
      <c r="A41" s="32">
        <v>22</v>
      </c>
      <c r="B41" s="44">
        <v>45659</v>
      </c>
      <c r="C41" s="44">
        <v>45665</v>
      </c>
      <c r="D41" s="40" t="s">
        <v>28</v>
      </c>
      <c r="E41" s="53" t="s">
        <v>83</v>
      </c>
      <c r="F41" s="54" t="s">
        <v>84</v>
      </c>
      <c r="G41" s="41" t="s">
        <v>31</v>
      </c>
      <c r="H41" s="37">
        <v>200000</v>
      </c>
      <c r="I41" s="37">
        <f t="shared" ref="I41:I53" si="20">H41*2.87%</f>
        <v>5740</v>
      </c>
      <c r="J41" s="37">
        <f>H41*3.04%</f>
        <v>6080</v>
      </c>
      <c r="K41" s="37">
        <f t="shared" ref="K41:K53" si="21">H41-I41-J41</f>
        <v>188180</v>
      </c>
      <c r="L41" s="37">
        <v>35627.870000000003</v>
      </c>
      <c r="M41" s="37"/>
      <c r="N41" s="47"/>
      <c r="O41" s="37">
        <v>25</v>
      </c>
      <c r="P41" s="47"/>
      <c r="Q41" s="55"/>
      <c r="R41" s="55"/>
      <c r="S41" s="55">
        <f>I41+J41+N41+O41+P41+L41+Q41</f>
        <v>47472.87</v>
      </c>
      <c r="T41" s="37">
        <f t="shared" ref="T41:T53" si="22">H41-S41</f>
        <v>152527.13</v>
      </c>
    </row>
    <row r="42" spans="1:22" ht="37.15" customHeight="1" thickBot="1" x14ac:dyDescent="0.45">
      <c r="A42" s="32">
        <v>23</v>
      </c>
      <c r="B42" s="44">
        <v>43872</v>
      </c>
      <c r="C42" s="44">
        <v>45696</v>
      </c>
      <c r="D42" s="40" t="s">
        <v>39</v>
      </c>
      <c r="E42" s="53" t="s">
        <v>85</v>
      </c>
      <c r="F42" s="54" t="s">
        <v>86</v>
      </c>
      <c r="G42" s="41" t="s">
        <v>31</v>
      </c>
      <c r="H42" s="37">
        <v>150000</v>
      </c>
      <c r="I42" s="37">
        <f t="shared" si="20"/>
        <v>4305</v>
      </c>
      <c r="J42" s="37">
        <f t="shared" ref="J42:J53" si="23">H42*3.04%</f>
        <v>4560</v>
      </c>
      <c r="K42" s="37">
        <f t="shared" si="21"/>
        <v>141135</v>
      </c>
      <c r="L42" s="37">
        <v>23866.62</v>
      </c>
      <c r="M42" s="37"/>
      <c r="N42" s="47"/>
      <c r="O42" s="37">
        <v>25</v>
      </c>
      <c r="P42" s="47"/>
      <c r="Q42" s="55"/>
      <c r="R42" s="52"/>
      <c r="S42" s="55">
        <f t="shared" ref="S42:S53" si="24">I42+J42+N42+O42+P42+L42+Q42</f>
        <v>32756.62</v>
      </c>
      <c r="T42" s="37">
        <f t="shared" si="22"/>
        <v>117243.38</v>
      </c>
      <c r="U42" s="59"/>
    </row>
    <row r="43" spans="1:22" ht="37.15" customHeight="1" thickBot="1" x14ac:dyDescent="0.45">
      <c r="A43" s="32">
        <v>24</v>
      </c>
      <c r="B43" s="44">
        <v>44199</v>
      </c>
      <c r="C43" s="40">
        <v>45665</v>
      </c>
      <c r="D43" s="60" t="s">
        <v>28</v>
      </c>
      <c r="E43" s="53" t="s">
        <v>87</v>
      </c>
      <c r="F43" s="61" t="s">
        <v>88</v>
      </c>
      <c r="G43" s="41" t="s">
        <v>31</v>
      </c>
      <c r="H43" s="37">
        <v>95000</v>
      </c>
      <c r="I43" s="37">
        <f t="shared" si="20"/>
        <v>2726.5</v>
      </c>
      <c r="J43" s="37">
        <f t="shared" si="23"/>
        <v>2888</v>
      </c>
      <c r="K43" s="37">
        <f t="shared" si="21"/>
        <v>89385.5</v>
      </c>
      <c r="L43" s="37">
        <v>10500.38</v>
      </c>
      <c r="M43" s="37"/>
      <c r="N43" s="37">
        <v>1715.46</v>
      </c>
      <c r="O43" s="37">
        <v>25</v>
      </c>
      <c r="P43" s="47"/>
      <c r="Q43" s="55"/>
      <c r="R43" s="52"/>
      <c r="S43" s="55">
        <f t="shared" si="24"/>
        <v>17855.34</v>
      </c>
      <c r="T43" s="37">
        <f t="shared" si="22"/>
        <v>77144.66</v>
      </c>
    </row>
    <row r="44" spans="1:22" ht="37.15" customHeight="1" thickBot="1" x14ac:dyDescent="0.45">
      <c r="A44" s="32">
        <v>25</v>
      </c>
      <c r="B44" s="44" t="s">
        <v>89</v>
      </c>
      <c r="C44" s="44" t="s">
        <v>90</v>
      </c>
      <c r="D44" s="40" t="s">
        <v>28</v>
      </c>
      <c r="E44" s="53" t="s">
        <v>91</v>
      </c>
      <c r="F44" s="54" t="s">
        <v>92</v>
      </c>
      <c r="G44" s="41" t="s">
        <v>31</v>
      </c>
      <c r="H44" s="37">
        <v>70000</v>
      </c>
      <c r="I44" s="37">
        <f t="shared" si="20"/>
        <v>2009</v>
      </c>
      <c r="J44" s="37">
        <f t="shared" si="23"/>
        <v>2128</v>
      </c>
      <c r="K44" s="37">
        <f t="shared" si="21"/>
        <v>65863</v>
      </c>
      <c r="L44" s="37">
        <v>2020.1599999999994</v>
      </c>
      <c r="M44" s="37"/>
      <c r="N44" s="47"/>
      <c r="O44" s="37">
        <v>25</v>
      </c>
      <c r="P44" s="37">
        <v>5341.8</v>
      </c>
      <c r="Q44" s="55"/>
      <c r="R44" s="52"/>
      <c r="S44" s="55">
        <f t="shared" si="24"/>
        <v>11523.96</v>
      </c>
      <c r="T44" s="37">
        <f t="shared" si="22"/>
        <v>58476.04</v>
      </c>
    </row>
    <row r="45" spans="1:22" ht="37.15" customHeight="1" thickBot="1" x14ac:dyDescent="0.45">
      <c r="A45" s="32">
        <v>26</v>
      </c>
      <c r="B45" s="44">
        <v>44621</v>
      </c>
      <c r="C45" s="44">
        <v>45723</v>
      </c>
      <c r="D45" s="40" t="s">
        <v>39</v>
      </c>
      <c r="E45" s="53" t="s">
        <v>93</v>
      </c>
      <c r="F45" s="54" t="s">
        <v>94</v>
      </c>
      <c r="G45" s="41" t="s">
        <v>31</v>
      </c>
      <c r="H45" s="37">
        <v>92000</v>
      </c>
      <c r="I45" s="37">
        <f t="shared" si="20"/>
        <v>2640.4</v>
      </c>
      <c r="J45" s="37">
        <f t="shared" si="23"/>
        <v>2796.8</v>
      </c>
      <c r="K45" s="37">
        <f t="shared" si="21"/>
        <v>86562.8</v>
      </c>
      <c r="L45" s="37">
        <v>9997.9399999999987</v>
      </c>
      <c r="M45" s="37"/>
      <c r="N45" s="47"/>
      <c r="O45" s="37">
        <v>25</v>
      </c>
      <c r="P45" s="47"/>
      <c r="Q45" s="55"/>
      <c r="R45" s="52"/>
      <c r="S45" s="55">
        <f t="shared" si="24"/>
        <v>15460.14</v>
      </c>
      <c r="T45" s="37">
        <f t="shared" si="22"/>
        <v>76539.86</v>
      </c>
    </row>
    <row r="46" spans="1:22" ht="37.15" customHeight="1" thickBot="1" x14ac:dyDescent="0.45">
      <c r="A46" s="32">
        <v>27</v>
      </c>
      <c r="B46" s="44">
        <v>44563</v>
      </c>
      <c r="C46" s="40">
        <v>45664</v>
      </c>
      <c r="D46" s="40" t="s">
        <v>28</v>
      </c>
      <c r="E46" s="53" t="s">
        <v>95</v>
      </c>
      <c r="F46" s="53" t="s">
        <v>78</v>
      </c>
      <c r="G46" s="41" t="s">
        <v>31</v>
      </c>
      <c r="H46" s="37">
        <v>60000</v>
      </c>
      <c r="I46" s="37">
        <f t="shared" si="20"/>
        <v>1722</v>
      </c>
      <c r="J46" s="37">
        <f t="shared" si="23"/>
        <v>1824</v>
      </c>
      <c r="K46" s="37">
        <f t="shared" si="21"/>
        <v>56454</v>
      </c>
      <c r="L46" s="37">
        <v>0</v>
      </c>
      <c r="M46" s="37"/>
      <c r="N46" s="47"/>
      <c r="O46" s="37">
        <f>25</f>
        <v>25</v>
      </c>
      <c r="P46" s="47"/>
      <c r="Q46" s="55"/>
      <c r="R46" s="52"/>
      <c r="S46" s="55">
        <f t="shared" si="24"/>
        <v>3571</v>
      </c>
      <c r="T46" s="37">
        <f t="shared" si="22"/>
        <v>56429</v>
      </c>
    </row>
    <row r="47" spans="1:22" ht="37.15" customHeight="1" thickBot="1" x14ac:dyDescent="0.45">
      <c r="A47" s="32">
        <v>28</v>
      </c>
      <c r="B47" s="40">
        <v>44566</v>
      </c>
      <c r="C47" s="62">
        <v>45664</v>
      </c>
      <c r="D47" s="40" t="s">
        <v>28</v>
      </c>
      <c r="E47" s="53" t="s">
        <v>96</v>
      </c>
      <c r="F47" s="53" t="s">
        <v>97</v>
      </c>
      <c r="G47" s="41" t="s">
        <v>31</v>
      </c>
      <c r="H47" s="37">
        <v>95000</v>
      </c>
      <c r="I47" s="37">
        <f t="shared" si="20"/>
        <v>2726.5</v>
      </c>
      <c r="J47" s="37">
        <f t="shared" si="23"/>
        <v>2888</v>
      </c>
      <c r="K47" s="37">
        <f t="shared" si="21"/>
        <v>89385.5</v>
      </c>
      <c r="L47" s="37">
        <v>10929.24</v>
      </c>
      <c r="M47" s="37"/>
      <c r="N47" s="47"/>
      <c r="O47" s="37">
        <v>25</v>
      </c>
      <c r="P47" s="47"/>
      <c r="Q47" s="55"/>
      <c r="R47" s="52"/>
      <c r="S47" s="55">
        <f t="shared" si="24"/>
        <v>16568.739999999998</v>
      </c>
      <c r="T47" s="37">
        <f t="shared" si="22"/>
        <v>78431.260000000009</v>
      </c>
    </row>
    <row r="48" spans="1:22" ht="37.15" customHeight="1" thickBot="1" x14ac:dyDescent="0.45">
      <c r="A48" s="32">
        <v>29</v>
      </c>
      <c r="B48" s="40">
        <v>44936</v>
      </c>
      <c r="C48" s="62">
        <v>45664</v>
      </c>
      <c r="D48" s="40" t="s">
        <v>28</v>
      </c>
      <c r="E48" s="63" t="s">
        <v>98</v>
      </c>
      <c r="F48" s="53" t="s">
        <v>99</v>
      </c>
      <c r="G48" s="41" t="s">
        <v>31</v>
      </c>
      <c r="H48" s="37">
        <v>72000</v>
      </c>
      <c r="I48" s="37">
        <f t="shared" si="20"/>
        <v>2066.4</v>
      </c>
      <c r="J48" s="37">
        <f t="shared" si="23"/>
        <v>2188.8000000000002</v>
      </c>
      <c r="K48" s="37">
        <f t="shared" si="21"/>
        <v>67744.800000000003</v>
      </c>
      <c r="L48" s="37">
        <v>5744.84</v>
      </c>
      <c r="M48" s="37"/>
      <c r="N48" s="47"/>
      <c r="O48" s="37">
        <v>25</v>
      </c>
      <c r="P48" s="47"/>
      <c r="Q48" s="55"/>
      <c r="R48" s="52"/>
      <c r="S48" s="55">
        <f t="shared" si="24"/>
        <v>10025.040000000001</v>
      </c>
      <c r="T48" s="37">
        <f t="shared" si="22"/>
        <v>61974.96</v>
      </c>
    </row>
    <row r="49" spans="1:74" ht="37.15" customHeight="1" thickBot="1" x14ac:dyDescent="0.45">
      <c r="A49" s="32">
        <v>30</v>
      </c>
      <c r="B49" s="40">
        <v>45658</v>
      </c>
      <c r="C49" s="62">
        <v>45664</v>
      </c>
      <c r="D49" s="40" t="s">
        <v>39</v>
      </c>
      <c r="E49" s="63" t="s">
        <v>100</v>
      </c>
      <c r="F49" s="53" t="s">
        <v>101</v>
      </c>
      <c r="G49" s="41" t="s">
        <v>31</v>
      </c>
      <c r="H49" s="37">
        <v>85000</v>
      </c>
      <c r="I49" s="37">
        <f t="shared" si="20"/>
        <v>2439.5</v>
      </c>
      <c r="J49" s="37">
        <f t="shared" si="23"/>
        <v>2584</v>
      </c>
      <c r="K49" s="37">
        <f t="shared" si="21"/>
        <v>79976.5</v>
      </c>
      <c r="L49" s="37">
        <v>8576.99</v>
      </c>
      <c r="M49" s="37"/>
      <c r="N49" s="47"/>
      <c r="O49" s="37">
        <v>25</v>
      </c>
      <c r="P49" s="47"/>
      <c r="Q49" s="55"/>
      <c r="R49" s="52"/>
      <c r="S49" s="55">
        <f t="shared" si="24"/>
        <v>13625.49</v>
      </c>
      <c r="T49" s="37">
        <f t="shared" si="22"/>
        <v>71374.509999999995</v>
      </c>
    </row>
    <row r="50" spans="1:74" ht="37.15" customHeight="1" thickBot="1" x14ac:dyDescent="0.45">
      <c r="A50" s="32">
        <v>31</v>
      </c>
      <c r="B50" s="40">
        <v>45659</v>
      </c>
      <c r="C50" s="62">
        <v>45665</v>
      </c>
      <c r="D50" s="40" t="s">
        <v>28</v>
      </c>
      <c r="E50" s="63" t="s">
        <v>102</v>
      </c>
      <c r="F50" s="53" t="s">
        <v>78</v>
      </c>
      <c r="G50" s="41" t="s">
        <v>31</v>
      </c>
      <c r="H50" s="37">
        <v>50000</v>
      </c>
      <c r="I50" s="37">
        <f t="shared" si="20"/>
        <v>1435</v>
      </c>
      <c r="J50" s="37">
        <f t="shared" si="23"/>
        <v>1520</v>
      </c>
      <c r="K50" s="37">
        <f t="shared" si="21"/>
        <v>47045</v>
      </c>
      <c r="L50" s="37">
        <v>1854</v>
      </c>
      <c r="M50" s="37"/>
      <c r="N50" s="47"/>
      <c r="O50" s="37">
        <v>25</v>
      </c>
      <c r="P50" s="47"/>
      <c r="Q50" s="55"/>
      <c r="R50" s="52"/>
      <c r="S50" s="55">
        <f t="shared" si="24"/>
        <v>4834</v>
      </c>
      <c r="T50" s="37">
        <f t="shared" si="22"/>
        <v>45166</v>
      </c>
    </row>
    <row r="51" spans="1:74" ht="37.15" customHeight="1" thickBot="1" x14ac:dyDescent="0.45">
      <c r="A51" s="32">
        <v>32</v>
      </c>
      <c r="B51" s="40">
        <v>45661</v>
      </c>
      <c r="C51" s="62">
        <v>45668</v>
      </c>
      <c r="D51" s="40" t="s">
        <v>39</v>
      </c>
      <c r="E51" s="63" t="s">
        <v>103</v>
      </c>
      <c r="F51" s="53" t="s">
        <v>94</v>
      </c>
      <c r="G51" s="41" t="s">
        <v>31</v>
      </c>
      <c r="H51" s="37">
        <v>80000</v>
      </c>
      <c r="I51" s="37">
        <f t="shared" si="20"/>
        <v>2296</v>
      </c>
      <c r="J51" s="37">
        <f t="shared" si="23"/>
        <v>2432</v>
      </c>
      <c r="K51" s="37">
        <f t="shared" si="21"/>
        <v>75272</v>
      </c>
      <c r="L51" s="37">
        <v>7400.87</v>
      </c>
      <c r="M51" s="37"/>
      <c r="N51" s="47"/>
      <c r="O51" s="37">
        <v>25</v>
      </c>
      <c r="P51" s="47"/>
      <c r="Q51" s="55"/>
      <c r="R51" s="52"/>
      <c r="S51" s="55">
        <f t="shared" si="24"/>
        <v>12153.869999999999</v>
      </c>
      <c r="T51" s="37">
        <f t="shared" si="22"/>
        <v>67846.13</v>
      </c>
    </row>
    <row r="52" spans="1:74" ht="37.15" customHeight="1" thickBot="1" x14ac:dyDescent="0.45">
      <c r="A52" s="32">
        <v>33</v>
      </c>
      <c r="B52" s="44">
        <v>45663</v>
      </c>
      <c r="C52" s="40">
        <v>45669</v>
      </c>
      <c r="D52" s="40" t="s">
        <v>28</v>
      </c>
      <c r="E52" s="53" t="s">
        <v>104</v>
      </c>
      <c r="F52" s="53" t="s">
        <v>78</v>
      </c>
      <c r="G52" s="41" t="s">
        <v>31</v>
      </c>
      <c r="H52" s="37">
        <v>65000</v>
      </c>
      <c r="I52" s="37">
        <f t="shared" si="20"/>
        <v>1865.5</v>
      </c>
      <c r="J52" s="37">
        <f t="shared" si="23"/>
        <v>1976</v>
      </c>
      <c r="K52" s="37">
        <f t="shared" si="21"/>
        <v>61158.5</v>
      </c>
      <c r="L52" s="37">
        <v>4427.58</v>
      </c>
      <c r="M52" s="37"/>
      <c r="N52" s="47"/>
      <c r="O52" s="37">
        <f>25</f>
        <v>25</v>
      </c>
      <c r="P52" s="47"/>
      <c r="Q52" s="55"/>
      <c r="R52" s="52"/>
      <c r="S52" s="55">
        <f t="shared" si="24"/>
        <v>8294.08</v>
      </c>
      <c r="T52" s="37">
        <f t="shared" si="22"/>
        <v>56705.919999999998</v>
      </c>
    </row>
    <row r="53" spans="1:74" ht="37.15" customHeight="1" thickBot="1" x14ac:dyDescent="0.45">
      <c r="A53" s="32">
        <v>34</v>
      </c>
      <c r="B53" s="44">
        <v>45663</v>
      </c>
      <c r="C53" s="40">
        <v>45669</v>
      </c>
      <c r="D53" s="40" t="s">
        <v>28</v>
      </c>
      <c r="E53" s="53" t="s">
        <v>105</v>
      </c>
      <c r="F53" s="53" t="s">
        <v>106</v>
      </c>
      <c r="G53" s="41" t="s">
        <v>59</v>
      </c>
      <c r="H53" s="37">
        <v>54166.67</v>
      </c>
      <c r="I53" s="37">
        <f t="shared" si="20"/>
        <v>1554.583429</v>
      </c>
      <c r="J53" s="37">
        <f t="shared" si="23"/>
        <v>1646.666768</v>
      </c>
      <c r="K53" s="37">
        <f t="shared" si="21"/>
        <v>50965.419802999997</v>
      </c>
      <c r="L53" s="37">
        <v>2442.06</v>
      </c>
      <c r="M53" s="37"/>
      <c r="N53" s="47"/>
      <c r="O53" s="37">
        <f>25</f>
        <v>25</v>
      </c>
      <c r="P53" s="47"/>
      <c r="Q53" s="55"/>
      <c r="R53" s="52"/>
      <c r="S53" s="55">
        <f t="shared" si="24"/>
        <v>5668.3101970000007</v>
      </c>
      <c r="T53" s="37">
        <f t="shared" si="22"/>
        <v>48498.359802999999</v>
      </c>
    </row>
    <row r="54" spans="1:74" ht="40.15" customHeight="1" thickBot="1" x14ac:dyDescent="0.45">
      <c r="A54" s="32"/>
      <c r="B54" s="126" t="s">
        <v>53</v>
      </c>
      <c r="C54" s="127"/>
      <c r="D54" s="127"/>
      <c r="E54" s="127"/>
      <c r="F54" s="128"/>
      <c r="G54" s="64"/>
      <c r="H54" s="48">
        <f>SUM(H41:H53)</f>
        <v>1168166.67</v>
      </c>
      <c r="I54" s="48">
        <f t="shared" ref="I54:T54" si="25">SUM(I41:I53)</f>
        <v>33526.383429000001</v>
      </c>
      <c r="J54" s="48">
        <f t="shared" si="25"/>
        <v>35512.266768000001</v>
      </c>
      <c r="K54" s="48">
        <f t="shared" si="25"/>
        <v>1099128.0198030001</v>
      </c>
      <c r="L54" s="48">
        <f t="shared" si="25"/>
        <v>123388.55000000002</v>
      </c>
      <c r="M54" s="48">
        <f t="shared" si="25"/>
        <v>0</v>
      </c>
      <c r="N54" s="48">
        <f t="shared" si="25"/>
        <v>1715.46</v>
      </c>
      <c r="O54" s="48">
        <f t="shared" si="25"/>
        <v>325</v>
      </c>
      <c r="P54" s="48">
        <f t="shared" si="25"/>
        <v>5341.8</v>
      </c>
      <c r="Q54" s="48">
        <f t="shared" si="25"/>
        <v>0</v>
      </c>
      <c r="R54" s="48">
        <f t="shared" si="25"/>
        <v>0</v>
      </c>
      <c r="S54" s="48">
        <f t="shared" si="25"/>
        <v>199809.46019700001</v>
      </c>
      <c r="T54" s="48">
        <f t="shared" si="25"/>
        <v>968357.20980300009</v>
      </c>
    </row>
    <row r="55" spans="1:74" ht="48.6" customHeight="1" thickBot="1" x14ac:dyDescent="0.45">
      <c r="A55" s="32"/>
      <c r="B55" s="120" t="s">
        <v>107</v>
      </c>
      <c r="C55" s="121"/>
      <c r="D55" s="121"/>
      <c r="E55" s="129"/>
      <c r="F55" s="46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47"/>
      <c r="T55" s="47"/>
    </row>
    <row r="56" spans="1:74" ht="40.15" customHeight="1" thickBot="1" x14ac:dyDescent="0.45">
      <c r="A56" s="32">
        <v>35</v>
      </c>
      <c r="B56" s="44">
        <v>45662</v>
      </c>
      <c r="C56" s="44">
        <v>45668</v>
      </c>
      <c r="D56" s="40" t="s">
        <v>28</v>
      </c>
      <c r="E56" s="53" t="s">
        <v>108</v>
      </c>
      <c r="F56" s="54" t="s">
        <v>109</v>
      </c>
      <c r="G56" s="66" t="s">
        <v>31</v>
      </c>
      <c r="H56" s="37">
        <v>155000</v>
      </c>
      <c r="I56" s="37">
        <f>H56*2.87%</f>
        <v>4448.5</v>
      </c>
      <c r="J56" s="55">
        <f>H56*3.04%</f>
        <v>4712</v>
      </c>
      <c r="K56" s="37">
        <f>H56-I56-J56</f>
        <v>145839.5</v>
      </c>
      <c r="L56" s="37">
        <v>25042.81</v>
      </c>
      <c r="M56" s="37"/>
      <c r="N56" s="37">
        <v>0</v>
      </c>
      <c r="O56" s="37">
        <v>25</v>
      </c>
      <c r="P56" s="37">
        <v>0</v>
      </c>
      <c r="Q56" s="55"/>
      <c r="R56" s="55"/>
      <c r="S56" s="55">
        <f>I56+J56+L56+N56+O56+P56+Q56</f>
        <v>34228.31</v>
      </c>
      <c r="T56" s="37">
        <f>H56-S56</f>
        <v>120771.69</v>
      </c>
    </row>
    <row r="57" spans="1:74" ht="40.15" customHeight="1" thickBot="1" x14ac:dyDescent="0.45">
      <c r="A57" s="32">
        <v>36</v>
      </c>
      <c r="B57" s="44">
        <v>44198</v>
      </c>
      <c r="C57" s="44">
        <v>45664</v>
      </c>
      <c r="D57" s="40" t="s">
        <v>28</v>
      </c>
      <c r="E57" s="53" t="s">
        <v>110</v>
      </c>
      <c r="F57" s="54" t="s">
        <v>111</v>
      </c>
      <c r="G57" s="66" t="s">
        <v>31</v>
      </c>
      <c r="H57" s="37">
        <v>125000</v>
      </c>
      <c r="I57" s="37">
        <f>H57*2.87%</f>
        <v>3587.5</v>
      </c>
      <c r="J57" s="55">
        <f>H57*3.04%</f>
        <v>3800</v>
      </c>
      <c r="K57" s="37">
        <f>H57-I57-J57</f>
        <v>117612.5</v>
      </c>
      <c r="L57" s="37">
        <v>17985.990000000002</v>
      </c>
      <c r="M57" s="37"/>
      <c r="N57" s="37">
        <v>0</v>
      </c>
      <c r="O57" s="37">
        <v>25</v>
      </c>
      <c r="P57" s="37">
        <v>9801.4</v>
      </c>
      <c r="Q57" s="55"/>
      <c r="R57" s="55"/>
      <c r="S57" s="55">
        <f t="shared" ref="S57:S58" si="26">I57+J57+L57+N57+O57+P57+Q57</f>
        <v>35199.89</v>
      </c>
      <c r="T57" s="37">
        <f>H57-S57</f>
        <v>89800.11</v>
      </c>
    </row>
    <row r="58" spans="1:74" ht="40.15" customHeight="1" thickBot="1" x14ac:dyDescent="0.45">
      <c r="A58" s="32">
        <v>37</v>
      </c>
      <c r="B58" s="40">
        <v>44199</v>
      </c>
      <c r="C58" s="40">
        <v>45665</v>
      </c>
      <c r="D58" s="40" t="s">
        <v>28</v>
      </c>
      <c r="E58" s="53" t="s">
        <v>112</v>
      </c>
      <c r="F58" s="53" t="s">
        <v>111</v>
      </c>
      <c r="G58" s="66" t="s">
        <v>31</v>
      </c>
      <c r="H58" s="37">
        <v>80000</v>
      </c>
      <c r="I58" s="37">
        <f>H58*2.87%</f>
        <v>2296</v>
      </c>
      <c r="J58" s="55">
        <f>H58*3.04%</f>
        <v>2432</v>
      </c>
      <c r="K58" s="37">
        <f>H58-I58-J58</f>
        <v>75272</v>
      </c>
      <c r="L58" s="37">
        <v>7400.87</v>
      </c>
      <c r="M58" s="37"/>
      <c r="N58" s="37">
        <v>0</v>
      </c>
      <c r="O58" s="37">
        <v>25</v>
      </c>
      <c r="P58" s="37">
        <v>5341.8</v>
      </c>
      <c r="Q58" s="55"/>
      <c r="R58" s="55"/>
      <c r="S58" s="55">
        <f t="shared" si="26"/>
        <v>17495.669999999998</v>
      </c>
      <c r="T58" s="37">
        <f>H58-S58</f>
        <v>62504.33</v>
      </c>
    </row>
    <row r="59" spans="1:74" ht="48.6" customHeight="1" thickBot="1" x14ac:dyDescent="0.45">
      <c r="A59" s="32"/>
      <c r="B59" s="126" t="s">
        <v>53</v>
      </c>
      <c r="C59" s="127"/>
      <c r="D59" s="127"/>
      <c r="E59" s="127"/>
      <c r="F59" s="128"/>
      <c r="G59" s="67"/>
      <c r="H59" s="48">
        <f>SUM(H56:H58)</f>
        <v>360000</v>
      </c>
      <c r="I59" s="48">
        <f t="shared" ref="I59:T59" si="27">SUM(I56:I58)</f>
        <v>10332</v>
      </c>
      <c r="J59" s="48">
        <f t="shared" si="27"/>
        <v>10944</v>
      </c>
      <c r="K59" s="48">
        <f t="shared" si="27"/>
        <v>338724</v>
      </c>
      <c r="L59" s="48">
        <f t="shared" si="27"/>
        <v>50429.670000000006</v>
      </c>
      <c r="M59" s="48">
        <f t="shared" si="27"/>
        <v>0</v>
      </c>
      <c r="N59" s="48">
        <f t="shared" si="27"/>
        <v>0</v>
      </c>
      <c r="O59" s="48">
        <f t="shared" si="27"/>
        <v>75</v>
      </c>
      <c r="P59" s="48">
        <f t="shared" si="27"/>
        <v>15143.2</v>
      </c>
      <c r="Q59" s="48">
        <f t="shared" si="27"/>
        <v>0</v>
      </c>
      <c r="R59" s="48">
        <f t="shared" si="27"/>
        <v>0</v>
      </c>
      <c r="S59" s="48">
        <f t="shared" si="27"/>
        <v>86923.87</v>
      </c>
      <c r="T59" s="48">
        <f t="shared" si="27"/>
        <v>273076.13</v>
      </c>
    </row>
    <row r="60" spans="1:74" ht="48.6" customHeight="1" thickBot="1" x14ac:dyDescent="0.45">
      <c r="A60" s="68"/>
      <c r="B60" s="120" t="s">
        <v>113</v>
      </c>
      <c r="C60" s="121"/>
      <c r="D60" s="121"/>
      <c r="E60" s="121"/>
      <c r="F60" s="46"/>
      <c r="G60" s="69"/>
      <c r="H60" s="47"/>
      <c r="I60" s="47"/>
      <c r="J60" s="47"/>
      <c r="K60" s="47"/>
      <c r="L60" s="47"/>
      <c r="M60" s="47"/>
      <c r="N60" s="47"/>
      <c r="O60" s="47"/>
      <c r="P60" s="47"/>
      <c r="Q60" s="52"/>
      <c r="R60" s="52"/>
      <c r="S60" s="52"/>
      <c r="T60" s="47"/>
    </row>
    <row r="61" spans="1:74" ht="48.6" customHeight="1" thickBot="1" x14ac:dyDescent="0.45">
      <c r="A61" s="68">
        <v>38</v>
      </c>
      <c r="B61" s="40">
        <v>45302</v>
      </c>
      <c r="C61" s="40">
        <v>45663</v>
      </c>
      <c r="D61" s="40" t="s">
        <v>28</v>
      </c>
      <c r="E61" s="53" t="s">
        <v>114</v>
      </c>
      <c r="F61" s="53" t="s">
        <v>115</v>
      </c>
      <c r="G61" s="36" t="s">
        <v>31</v>
      </c>
      <c r="H61" s="70">
        <v>95000</v>
      </c>
      <c r="I61" s="71">
        <f>H61*2.87%</f>
        <v>2726.5</v>
      </c>
      <c r="J61" s="70">
        <f>H61*3.04%</f>
        <v>2888</v>
      </c>
      <c r="K61" s="71">
        <f>H61-I61-J61</f>
        <v>89385.5</v>
      </c>
      <c r="L61" s="37">
        <v>0</v>
      </c>
      <c r="M61" s="70"/>
      <c r="N61" s="71"/>
      <c r="O61" s="71">
        <v>25</v>
      </c>
      <c r="P61" s="71"/>
      <c r="Q61" s="71"/>
      <c r="R61" s="71"/>
      <c r="S61" s="70">
        <f>I61+J61+L61+N61+O61+P61+Q61</f>
        <v>5639.5</v>
      </c>
      <c r="T61" s="72">
        <f>H61-S61</f>
        <v>89360.5</v>
      </c>
    </row>
    <row r="62" spans="1:74" ht="48.6" customHeight="1" thickBot="1" x14ac:dyDescent="0.45">
      <c r="A62" s="68"/>
      <c r="B62" s="120"/>
      <c r="C62" s="121"/>
      <c r="D62" s="121"/>
      <c r="E62" s="129"/>
      <c r="F62" s="53"/>
      <c r="G62" s="69"/>
      <c r="H62" s="48">
        <f>H61</f>
        <v>95000</v>
      </c>
      <c r="I62" s="48">
        <f t="shared" ref="I62:T62" si="28">I61</f>
        <v>2726.5</v>
      </c>
      <c r="J62" s="48">
        <f t="shared" si="28"/>
        <v>2888</v>
      </c>
      <c r="K62" s="48">
        <f t="shared" si="28"/>
        <v>89385.5</v>
      </c>
      <c r="L62" s="48">
        <f t="shared" si="28"/>
        <v>0</v>
      </c>
      <c r="M62" s="48">
        <f t="shared" si="28"/>
        <v>0</v>
      </c>
      <c r="N62" s="48">
        <f t="shared" si="28"/>
        <v>0</v>
      </c>
      <c r="O62" s="48">
        <f t="shared" si="28"/>
        <v>25</v>
      </c>
      <c r="P62" s="48">
        <f t="shared" si="28"/>
        <v>0</v>
      </c>
      <c r="Q62" s="48">
        <f t="shared" si="28"/>
        <v>0</v>
      </c>
      <c r="R62" s="48">
        <f t="shared" si="28"/>
        <v>0</v>
      </c>
      <c r="S62" s="48">
        <f t="shared" si="28"/>
        <v>5639.5</v>
      </c>
      <c r="T62" s="48">
        <f t="shared" si="28"/>
        <v>89360.5</v>
      </c>
    </row>
    <row r="63" spans="1:74" s="74" customFormat="1" ht="48.6" customHeight="1" thickBot="1" x14ac:dyDescent="0.45">
      <c r="A63" s="73"/>
      <c r="B63" s="120" t="s">
        <v>116</v>
      </c>
      <c r="C63" s="121"/>
      <c r="D63" s="121"/>
      <c r="E63" s="129"/>
      <c r="G63" s="75"/>
      <c r="H63" s="75"/>
      <c r="I63" s="75"/>
      <c r="J63" s="75"/>
      <c r="K63" s="75"/>
      <c r="L63" s="75"/>
      <c r="M63" s="76"/>
      <c r="N63" s="75"/>
      <c r="O63" s="75"/>
      <c r="P63" s="75"/>
      <c r="Q63" s="75"/>
      <c r="R63" s="75"/>
      <c r="S63" s="75"/>
      <c r="T63" s="73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</row>
    <row r="64" spans="1:74" s="76" customFormat="1" ht="48.6" customHeight="1" thickBot="1" x14ac:dyDescent="0.45">
      <c r="A64" s="68">
        <v>39</v>
      </c>
      <c r="B64" s="44" t="s">
        <v>71</v>
      </c>
      <c r="C64" s="40" t="s">
        <v>117</v>
      </c>
      <c r="D64" s="40" t="s">
        <v>39</v>
      </c>
      <c r="E64" s="54" t="s">
        <v>118</v>
      </c>
      <c r="F64" s="54" t="s">
        <v>119</v>
      </c>
      <c r="G64" s="41" t="s">
        <v>31</v>
      </c>
      <c r="H64" s="37">
        <v>120000</v>
      </c>
      <c r="I64" s="37">
        <f>H64*2.87%</f>
        <v>3444</v>
      </c>
      <c r="J64" s="55">
        <f>H64*3.04%</f>
        <v>3648</v>
      </c>
      <c r="K64" s="37">
        <f>H64-I64-J64</f>
        <v>112908</v>
      </c>
      <c r="L64" s="77">
        <v>0</v>
      </c>
      <c r="M64" s="37"/>
      <c r="N64" s="78">
        <v>1715.46</v>
      </c>
      <c r="O64" s="37">
        <v>25</v>
      </c>
      <c r="P64" s="37"/>
      <c r="Q64" s="55"/>
      <c r="R64" s="55"/>
      <c r="S64" s="55">
        <f>I64+J64+L64+N64+O64+P64+Q64</f>
        <v>8832.4599999999991</v>
      </c>
      <c r="T64" s="37">
        <f>H64-S64</f>
        <v>111167.54000000001</v>
      </c>
    </row>
    <row r="65" spans="1:20" s="76" customFormat="1" ht="48.6" customHeight="1" thickBot="1" x14ac:dyDescent="0.45">
      <c r="A65" s="68">
        <v>40</v>
      </c>
      <c r="B65" s="44">
        <v>45660</v>
      </c>
      <c r="C65" s="40">
        <v>45666</v>
      </c>
      <c r="D65" s="40" t="s">
        <v>39</v>
      </c>
      <c r="E65" s="54" t="s">
        <v>120</v>
      </c>
      <c r="F65" s="54" t="s">
        <v>121</v>
      </c>
      <c r="G65" s="79" t="s">
        <v>59</v>
      </c>
      <c r="H65" s="37">
        <v>130000</v>
      </c>
      <c r="I65" s="37">
        <f>H65*2.87%</f>
        <v>3731</v>
      </c>
      <c r="J65" s="55">
        <f>H65*3.04%</f>
        <v>3952</v>
      </c>
      <c r="K65" s="37">
        <f>H65-I65-J65</f>
        <v>122317</v>
      </c>
      <c r="L65" s="77">
        <v>19162.189999999999</v>
      </c>
      <c r="M65" s="37"/>
      <c r="N65" s="78">
        <v>0</v>
      </c>
      <c r="O65" s="37">
        <v>25</v>
      </c>
      <c r="P65" s="37"/>
      <c r="Q65" s="55"/>
      <c r="R65" s="55"/>
      <c r="S65" s="55">
        <f t="shared" ref="S65:S66" si="29">I65+J65+L65+N65+O65+P65+Q65</f>
        <v>26870.19</v>
      </c>
      <c r="T65" s="37">
        <f>H65-S65</f>
        <v>103129.81</v>
      </c>
    </row>
    <row r="66" spans="1:20" s="76" customFormat="1" ht="37.15" customHeight="1" thickBot="1" x14ac:dyDescent="0.45">
      <c r="A66" s="68">
        <v>41</v>
      </c>
      <c r="B66" s="44">
        <v>45658</v>
      </c>
      <c r="C66" s="40">
        <v>45664</v>
      </c>
      <c r="D66" s="40" t="s">
        <v>39</v>
      </c>
      <c r="E66" s="53" t="s">
        <v>122</v>
      </c>
      <c r="F66" s="54" t="s">
        <v>78</v>
      </c>
      <c r="G66" s="79" t="s">
        <v>31</v>
      </c>
      <c r="H66" s="37">
        <v>60000</v>
      </c>
      <c r="I66" s="37">
        <f>H66*2.87%</f>
        <v>1722</v>
      </c>
      <c r="J66" s="55">
        <f>H66*3.04%</f>
        <v>1824</v>
      </c>
      <c r="K66" s="37">
        <f>H66-I66-J66</f>
        <v>56454</v>
      </c>
      <c r="L66" s="77">
        <v>3486.68</v>
      </c>
      <c r="M66" s="37"/>
      <c r="N66" s="78"/>
      <c r="O66" s="37">
        <v>25</v>
      </c>
      <c r="P66" s="37"/>
      <c r="Q66" s="55"/>
      <c r="R66" s="55"/>
      <c r="S66" s="55">
        <f t="shared" si="29"/>
        <v>7057.68</v>
      </c>
      <c r="T66" s="37">
        <f>H66-S66</f>
        <v>52942.32</v>
      </c>
    </row>
    <row r="67" spans="1:20" s="76" customFormat="1" ht="48.6" customHeight="1" thickBot="1" x14ac:dyDescent="0.45">
      <c r="A67" s="74"/>
      <c r="B67" s="126" t="s">
        <v>42</v>
      </c>
      <c r="C67" s="127"/>
      <c r="D67" s="127"/>
      <c r="E67" s="127"/>
      <c r="F67" s="128"/>
      <c r="G67" s="80"/>
      <c r="H67" s="48">
        <f>SUM(H64:H66)</f>
        <v>310000</v>
      </c>
      <c r="I67" s="48">
        <f t="shared" ref="I67:T67" si="30">SUM(I64:I66)</f>
        <v>8897</v>
      </c>
      <c r="J67" s="48">
        <f t="shared" si="30"/>
        <v>9424</v>
      </c>
      <c r="K67" s="48">
        <f t="shared" si="30"/>
        <v>291679</v>
      </c>
      <c r="L67" s="48">
        <f t="shared" si="30"/>
        <v>22648.87</v>
      </c>
      <c r="M67" s="48">
        <f t="shared" si="30"/>
        <v>0</v>
      </c>
      <c r="N67" s="48">
        <f t="shared" si="30"/>
        <v>1715.46</v>
      </c>
      <c r="O67" s="48">
        <f t="shared" si="30"/>
        <v>75</v>
      </c>
      <c r="P67" s="48">
        <f t="shared" si="30"/>
        <v>0</v>
      </c>
      <c r="Q67" s="48">
        <f t="shared" si="30"/>
        <v>0</v>
      </c>
      <c r="R67" s="48">
        <f t="shared" si="30"/>
        <v>0</v>
      </c>
      <c r="S67" s="48">
        <f t="shared" si="30"/>
        <v>42760.329999999994</v>
      </c>
      <c r="T67" s="48">
        <f t="shared" si="30"/>
        <v>267239.67</v>
      </c>
    </row>
    <row r="68" spans="1:20" ht="48.6" customHeight="1" thickBot="1" x14ac:dyDescent="0.45">
      <c r="A68" s="32"/>
      <c r="B68" s="121" t="s">
        <v>123</v>
      </c>
      <c r="C68" s="121"/>
      <c r="D68" s="121"/>
      <c r="E68" s="121"/>
      <c r="F68" s="81"/>
      <c r="G68" s="67"/>
      <c r="H68" s="37"/>
      <c r="I68" s="37"/>
      <c r="J68" s="37"/>
      <c r="K68" s="37"/>
      <c r="L68" s="37"/>
      <c r="M68" s="37"/>
      <c r="N68" s="37"/>
      <c r="O68" s="37"/>
      <c r="P68" s="37"/>
      <c r="Q68" s="55"/>
      <c r="R68" s="55"/>
      <c r="S68" s="55"/>
      <c r="T68" s="37"/>
    </row>
    <row r="69" spans="1:20" ht="35.450000000000003" customHeight="1" thickBot="1" x14ac:dyDescent="0.45">
      <c r="A69" s="32">
        <v>42</v>
      </c>
      <c r="B69" s="40">
        <v>45660</v>
      </c>
      <c r="C69" s="40">
        <v>45666</v>
      </c>
      <c r="D69" s="40" t="s">
        <v>39</v>
      </c>
      <c r="E69" s="53" t="s">
        <v>124</v>
      </c>
      <c r="F69" s="53" t="s">
        <v>125</v>
      </c>
      <c r="G69" s="62" t="s">
        <v>59</v>
      </c>
      <c r="H69" s="37">
        <v>150000</v>
      </c>
      <c r="I69" s="37">
        <f>H69*2.87%</f>
        <v>4305</v>
      </c>
      <c r="J69" s="37">
        <f>H69*3.04%</f>
        <v>4560</v>
      </c>
      <c r="K69" s="37">
        <f>H69-I69-J69</f>
        <v>141135</v>
      </c>
      <c r="L69" s="37">
        <v>23866.69</v>
      </c>
      <c r="M69" s="37"/>
      <c r="N69" s="37">
        <v>0</v>
      </c>
      <c r="O69" s="37">
        <v>25</v>
      </c>
      <c r="P69" s="47"/>
      <c r="Q69" s="55"/>
      <c r="R69" s="55"/>
      <c r="S69" s="55">
        <f>I69+J69+L69+N69+O69+P69-R69+Q69</f>
        <v>32756.69</v>
      </c>
      <c r="T69" s="37">
        <f>H69-S69</f>
        <v>117243.31</v>
      </c>
    </row>
    <row r="70" spans="1:20" ht="36.6" customHeight="1" thickBot="1" x14ac:dyDescent="0.45">
      <c r="A70" s="32">
        <v>43</v>
      </c>
      <c r="B70" s="40" t="s">
        <v>126</v>
      </c>
      <c r="C70" s="40">
        <v>45664</v>
      </c>
      <c r="D70" s="40" t="s">
        <v>39</v>
      </c>
      <c r="E70" s="53" t="s">
        <v>127</v>
      </c>
      <c r="F70" s="53" t="s">
        <v>128</v>
      </c>
      <c r="G70" s="62" t="s">
        <v>31</v>
      </c>
      <c r="H70" s="37">
        <v>90000</v>
      </c>
      <c r="I70" s="37">
        <f>H70*2.87%</f>
        <v>2583</v>
      </c>
      <c r="J70" s="37">
        <f>H70*3.04%</f>
        <v>2736</v>
      </c>
      <c r="K70" s="37">
        <f>H70-I70-J70</f>
        <v>84681</v>
      </c>
      <c r="L70" s="37">
        <v>8895.39</v>
      </c>
      <c r="M70" s="37"/>
      <c r="N70" s="37">
        <f>1715.45*2</f>
        <v>3430.9</v>
      </c>
      <c r="O70" s="37">
        <v>25</v>
      </c>
      <c r="P70" s="47"/>
      <c r="Q70" s="55"/>
      <c r="R70" s="52"/>
      <c r="S70" s="55">
        <f t="shared" ref="S70:S72" si="31">I70+J70+L70+N70+O70+P70-R70+Q70</f>
        <v>17670.29</v>
      </c>
      <c r="T70" s="37">
        <f>H70-S70</f>
        <v>72329.709999999992</v>
      </c>
    </row>
    <row r="71" spans="1:20" ht="36.6" customHeight="1" thickBot="1" x14ac:dyDescent="0.45">
      <c r="A71" s="32">
        <v>44</v>
      </c>
      <c r="B71" s="40">
        <v>44565</v>
      </c>
      <c r="C71" s="40">
        <v>45666</v>
      </c>
      <c r="D71" s="40" t="s">
        <v>39</v>
      </c>
      <c r="E71" s="53" t="s">
        <v>129</v>
      </c>
      <c r="F71" s="53" t="s">
        <v>130</v>
      </c>
      <c r="G71" s="62" t="s">
        <v>31</v>
      </c>
      <c r="H71" s="37">
        <v>75000</v>
      </c>
      <c r="I71" s="37">
        <f>H71*2.87%</f>
        <v>2152.5</v>
      </c>
      <c r="J71" s="37">
        <f>H71*3.04%</f>
        <v>2280</v>
      </c>
      <c r="K71" s="37">
        <f>H71-I71-J71</f>
        <v>70567.5</v>
      </c>
      <c r="L71" s="37">
        <v>5548.55</v>
      </c>
      <c r="M71" s="37"/>
      <c r="N71" s="37">
        <v>0</v>
      </c>
      <c r="O71" s="37">
        <v>25</v>
      </c>
      <c r="P71" s="47"/>
      <c r="Q71" s="55"/>
      <c r="R71" s="52"/>
      <c r="S71" s="55">
        <f t="shared" si="31"/>
        <v>10006.049999999999</v>
      </c>
      <c r="T71" s="37">
        <f>H71-S71</f>
        <v>64993.95</v>
      </c>
    </row>
    <row r="72" spans="1:20" ht="36.6" customHeight="1" thickBot="1" x14ac:dyDescent="0.45">
      <c r="A72" s="32">
        <v>45</v>
      </c>
      <c r="B72" s="40">
        <v>45658</v>
      </c>
      <c r="C72" s="40">
        <v>45664</v>
      </c>
      <c r="D72" s="40" t="s">
        <v>39</v>
      </c>
      <c r="E72" s="53" t="s">
        <v>131</v>
      </c>
      <c r="F72" s="53" t="s">
        <v>132</v>
      </c>
      <c r="G72" s="62" t="s">
        <v>31</v>
      </c>
      <c r="H72" s="37">
        <v>50000</v>
      </c>
      <c r="I72" s="37">
        <f>H72*2.87%</f>
        <v>1435</v>
      </c>
      <c r="J72" s="37">
        <f>H72*3.04%</f>
        <v>1520</v>
      </c>
      <c r="K72" s="37">
        <f>H72-I72-J72</f>
        <v>47045</v>
      </c>
      <c r="L72" s="37">
        <v>1854</v>
      </c>
      <c r="M72" s="37"/>
      <c r="N72" s="37">
        <v>0</v>
      </c>
      <c r="O72" s="37">
        <v>25</v>
      </c>
      <c r="P72" s="47"/>
      <c r="Q72" s="55"/>
      <c r="R72" s="52"/>
      <c r="S72" s="55">
        <f t="shared" si="31"/>
        <v>4834</v>
      </c>
      <c r="T72" s="37">
        <f>H72-S72</f>
        <v>45166</v>
      </c>
    </row>
    <row r="73" spans="1:20" ht="48.6" customHeight="1" thickBot="1" x14ac:dyDescent="0.45">
      <c r="A73" s="81"/>
      <c r="B73" s="126" t="s">
        <v>53</v>
      </c>
      <c r="C73" s="127"/>
      <c r="D73" s="127"/>
      <c r="E73" s="127"/>
      <c r="F73" s="128"/>
      <c r="G73" s="45"/>
      <c r="H73" s="48">
        <f t="shared" ref="H73:T73" si="32">SUM(H69:H72)</f>
        <v>365000</v>
      </c>
      <c r="I73" s="48">
        <f t="shared" si="32"/>
        <v>10475.5</v>
      </c>
      <c r="J73" s="48">
        <f t="shared" si="32"/>
        <v>11096</v>
      </c>
      <c r="K73" s="48">
        <f t="shared" si="32"/>
        <v>343428.5</v>
      </c>
      <c r="L73" s="48">
        <f t="shared" si="32"/>
        <v>40164.629999999997</v>
      </c>
      <c r="M73" s="48">
        <f t="shared" si="32"/>
        <v>0</v>
      </c>
      <c r="N73" s="48">
        <f t="shared" si="32"/>
        <v>3430.9</v>
      </c>
      <c r="O73" s="48">
        <f t="shared" si="32"/>
        <v>100</v>
      </c>
      <c r="P73" s="48">
        <f t="shared" si="32"/>
        <v>0</v>
      </c>
      <c r="Q73" s="48">
        <f t="shared" si="32"/>
        <v>0</v>
      </c>
      <c r="R73" s="48">
        <f t="shared" si="32"/>
        <v>0</v>
      </c>
      <c r="S73" s="48">
        <f t="shared" si="32"/>
        <v>65267.03</v>
      </c>
      <c r="T73" s="48">
        <f t="shared" si="32"/>
        <v>299732.96999999997</v>
      </c>
    </row>
    <row r="74" spans="1:20" ht="48.6" customHeight="1" thickBot="1" x14ac:dyDescent="0.45">
      <c r="A74" s="81"/>
      <c r="B74" s="120" t="s">
        <v>133</v>
      </c>
      <c r="C74" s="131"/>
      <c r="D74" s="121"/>
      <c r="E74" s="129"/>
      <c r="F74" s="81"/>
      <c r="G74" s="4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47"/>
    </row>
    <row r="75" spans="1:20" ht="78.75" customHeight="1" thickBot="1" x14ac:dyDescent="0.45">
      <c r="A75" s="32">
        <v>46</v>
      </c>
      <c r="B75" s="44" t="s">
        <v>134</v>
      </c>
      <c r="C75" s="40">
        <v>45998</v>
      </c>
      <c r="D75" s="62" t="s">
        <v>28</v>
      </c>
      <c r="E75" s="53" t="s">
        <v>135</v>
      </c>
      <c r="F75" s="82" t="s">
        <v>136</v>
      </c>
      <c r="G75" s="62" t="s">
        <v>31</v>
      </c>
      <c r="H75" s="37">
        <v>250000</v>
      </c>
      <c r="I75" s="37">
        <f>H75*2.87%</f>
        <v>7175</v>
      </c>
      <c r="J75" s="37">
        <v>6589.1483199999993</v>
      </c>
      <c r="K75" s="37">
        <f>H75-I75-J75</f>
        <v>236235.85167999999</v>
      </c>
      <c r="L75" s="37">
        <v>47641.83</v>
      </c>
      <c r="M75" s="77"/>
      <c r="N75" s="47"/>
      <c r="O75" s="37">
        <v>25</v>
      </c>
      <c r="P75" s="65"/>
      <c r="Q75" s="37"/>
      <c r="R75" s="47"/>
      <c r="S75" s="55">
        <f>I75+J75+L75+N75+O75+P75+Q75</f>
        <v>61430.978320000002</v>
      </c>
      <c r="T75" s="37">
        <f>H75-S75</f>
        <v>188569.02168000001</v>
      </c>
    </row>
    <row r="76" spans="1:20" ht="48.6" customHeight="1" thickBot="1" x14ac:dyDescent="0.45">
      <c r="A76" s="32">
        <v>47</v>
      </c>
      <c r="B76" s="44">
        <v>44936</v>
      </c>
      <c r="C76" s="40">
        <v>45666</v>
      </c>
      <c r="D76" s="62" t="s">
        <v>28</v>
      </c>
      <c r="E76" s="53" t="s">
        <v>137</v>
      </c>
      <c r="F76" s="82" t="s">
        <v>138</v>
      </c>
      <c r="G76" s="62" t="s">
        <v>31</v>
      </c>
      <c r="H76" s="37">
        <v>80000</v>
      </c>
      <c r="I76" s="37">
        <f>H76*2.87%</f>
        <v>2296</v>
      </c>
      <c r="J76" s="37">
        <f>H76*3.04%</f>
        <v>2432</v>
      </c>
      <c r="K76" s="37">
        <f t="shared" ref="K76:K79" si="33">H76-I76-J76</f>
        <v>75272</v>
      </c>
      <c r="L76" s="37">
        <v>7400.87</v>
      </c>
      <c r="M76" s="77"/>
      <c r="N76" s="47"/>
      <c r="O76" s="37">
        <v>25</v>
      </c>
      <c r="P76" s="65"/>
      <c r="Q76" s="37"/>
      <c r="R76" s="37"/>
      <c r="S76" s="55">
        <f t="shared" ref="S76:S79" si="34">I76+J76+L76+N76+O76+P76+Q76</f>
        <v>12153.869999999999</v>
      </c>
      <c r="T76" s="37">
        <f>H76-S76</f>
        <v>67846.13</v>
      </c>
    </row>
    <row r="77" spans="1:20" ht="48.6" customHeight="1" thickBot="1" x14ac:dyDescent="0.45">
      <c r="A77" s="32">
        <v>48</v>
      </c>
      <c r="B77" s="44">
        <v>44572</v>
      </c>
      <c r="C77" s="40">
        <v>46000</v>
      </c>
      <c r="D77" s="62" t="s">
        <v>28</v>
      </c>
      <c r="E77" s="53" t="s">
        <v>139</v>
      </c>
      <c r="F77" s="82" t="s">
        <v>140</v>
      </c>
      <c r="G77" s="62" t="s">
        <v>31</v>
      </c>
      <c r="H77" s="37">
        <v>120000</v>
      </c>
      <c r="I77" s="37">
        <f t="shared" ref="I77:I79" si="35">H77*2.87%</f>
        <v>3444</v>
      </c>
      <c r="J77" s="37">
        <f t="shared" ref="J77:J79" si="36">H77*3.04%</f>
        <v>3648</v>
      </c>
      <c r="K77" s="37">
        <f t="shared" si="33"/>
        <v>112908</v>
      </c>
      <c r="L77" s="37">
        <v>16809.87</v>
      </c>
      <c r="M77" s="77"/>
      <c r="N77" s="47"/>
      <c r="O77" s="37">
        <v>25</v>
      </c>
      <c r="P77" s="65"/>
      <c r="Q77" s="37"/>
      <c r="R77" s="47"/>
      <c r="S77" s="55">
        <f t="shared" si="34"/>
        <v>23926.87</v>
      </c>
      <c r="T77" s="37">
        <f t="shared" ref="T77:T79" si="37">H77-S77</f>
        <v>96073.13</v>
      </c>
    </row>
    <row r="78" spans="1:20" ht="48" customHeight="1" thickBot="1" x14ac:dyDescent="0.45">
      <c r="A78" s="32">
        <v>49</v>
      </c>
      <c r="B78" s="44">
        <v>44572</v>
      </c>
      <c r="C78" s="40">
        <v>45998</v>
      </c>
      <c r="D78" s="62" t="s">
        <v>28</v>
      </c>
      <c r="E78" s="53" t="s">
        <v>141</v>
      </c>
      <c r="F78" s="82" t="s">
        <v>142</v>
      </c>
      <c r="G78" s="62" t="s">
        <v>31</v>
      </c>
      <c r="H78" s="37">
        <v>85000</v>
      </c>
      <c r="I78" s="37">
        <f t="shared" si="35"/>
        <v>2439.5</v>
      </c>
      <c r="J78" s="37">
        <f t="shared" si="36"/>
        <v>2584</v>
      </c>
      <c r="K78" s="37">
        <f t="shared" si="33"/>
        <v>79976.5</v>
      </c>
      <c r="L78" s="37">
        <v>5783.66</v>
      </c>
      <c r="M78" s="77"/>
      <c r="N78" s="47"/>
      <c r="O78" s="37">
        <v>25</v>
      </c>
      <c r="P78" s="65"/>
      <c r="Q78" s="37"/>
      <c r="R78" s="47"/>
      <c r="S78" s="55">
        <f t="shared" si="34"/>
        <v>10832.16</v>
      </c>
      <c r="T78" s="37">
        <f t="shared" si="37"/>
        <v>74167.839999999997</v>
      </c>
    </row>
    <row r="79" spans="1:20" ht="48" customHeight="1" thickBot="1" x14ac:dyDescent="0.45">
      <c r="A79" s="32">
        <v>50</v>
      </c>
      <c r="B79" s="44">
        <v>44572</v>
      </c>
      <c r="C79" s="40">
        <v>45998</v>
      </c>
      <c r="D79" s="62" t="s">
        <v>28</v>
      </c>
      <c r="E79" s="53" t="s">
        <v>143</v>
      </c>
      <c r="F79" s="83" t="s">
        <v>144</v>
      </c>
      <c r="G79" s="62" t="s">
        <v>31</v>
      </c>
      <c r="H79" s="37">
        <v>200000</v>
      </c>
      <c r="I79" s="37">
        <f t="shared" si="35"/>
        <v>5740</v>
      </c>
      <c r="J79" s="37">
        <f t="shared" si="36"/>
        <v>6080</v>
      </c>
      <c r="K79" s="37">
        <f t="shared" si="33"/>
        <v>188180</v>
      </c>
      <c r="L79" s="37">
        <v>35627.870000000003</v>
      </c>
      <c r="M79" s="77"/>
      <c r="N79" s="47"/>
      <c r="O79" s="37">
        <v>25</v>
      </c>
      <c r="P79" s="65"/>
      <c r="Q79" s="37"/>
      <c r="R79" s="47"/>
      <c r="S79" s="55">
        <f t="shared" si="34"/>
        <v>47472.87</v>
      </c>
      <c r="T79" s="37">
        <f t="shared" si="37"/>
        <v>152527.13</v>
      </c>
    </row>
    <row r="80" spans="1:20" ht="48.6" customHeight="1" thickBot="1" x14ac:dyDescent="0.45">
      <c r="A80" s="32"/>
      <c r="B80" s="126" t="s">
        <v>53</v>
      </c>
      <c r="C80" s="127"/>
      <c r="D80" s="127"/>
      <c r="E80" s="127"/>
      <c r="F80" s="128"/>
      <c r="G80" s="47"/>
      <c r="H80" s="48">
        <f>SUM(H75:H79)</f>
        <v>735000</v>
      </c>
      <c r="I80" s="48">
        <f t="shared" ref="I80:T80" si="38">SUM(I75:I79)</f>
        <v>21094.5</v>
      </c>
      <c r="J80" s="48">
        <f t="shared" si="38"/>
        <v>21333.14832</v>
      </c>
      <c r="K80" s="48">
        <f t="shared" si="38"/>
        <v>692572.35167999996</v>
      </c>
      <c r="L80" s="48">
        <f t="shared" si="38"/>
        <v>113264.1</v>
      </c>
      <c r="M80" s="48">
        <f t="shared" si="38"/>
        <v>0</v>
      </c>
      <c r="N80" s="48">
        <f t="shared" si="38"/>
        <v>0</v>
      </c>
      <c r="O80" s="48">
        <f t="shared" si="38"/>
        <v>125</v>
      </c>
      <c r="P80" s="48">
        <f t="shared" si="38"/>
        <v>0</v>
      </c>
      <c r="Q80" s="48">
        <f t="shared" si="38"/>
        <v>0</v>
      </c>
      <c r="R80" s="48">
        <f t="shared" si="38"/>
        <v>0</v>
      </c>
      <c r="S80" s="48">
        <f t="shared" si="38"/>
        <v>155816.74832000001</v>
      </c>
      <c r="T80" s="48">
        <f t="shared" si="38"/>
        <v>579183.25167999999</v>
      </c>
    </row>
    <row r="81" spans="1:23" ht="48.6" customHeight="1" thickBot="1" x14ac:dyDescent="0.45">
      <c r="A81" s="32"/>
      <c r="B81" s="120" t="s">
        <v>145</v>
      </c>
      <c r="C81" s="121"/>
      <c r="D81" s="121"/>
      <c r="E81" s="121"/>
      <c r="F81" s="46"/>
      <c r="G81" s="4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47"/>
    </row>
    <row r="82" spans="1:23" ht="47.25" customHeight="1" thickBot="1" x14ac:dyDescent="0.45">
      <c r="A82" s="32">
        <v>51</v>
      </c>
      <c r="B82" s="44" t="s">
        <v>146</v>
      </c>
      <c r="C82" s="40" t="s">
        <v>147</v>
      </c>
      <c r="D82" s="40" t="s">
        <v>28</v>
      </c>
      <c r="E82" s="53" t="s">
        <v>148</v>
      </c>
      <c r="F82" s="53" t="s">
        <v>149</v>
      </c>
      <c r="G82" s="62" t="s">
        <v>31</v>
      </c>
      <c r="H82" s="37">
        <v>245000</v>
      </c>
      <c r="I82" s="77">
        <f t="shared" ref="I82:I88" si="39">H82*2.87%</f>
        <v>7031.5</v>
      </c>
      <c r="J82" s="37">
        <v>6589.1391999999996</v>
      </c>
      <c r="K82" s="77">
        <f t="shared" ref="K82:K88" si="40">H82-I82-J82</f>
        <v>231379.36079999999</v>
      </c>
      <c r="L82" s="55">
        <v>46427.71</v>
      </c>
      <c r="M82" s="37"/>
      <c r="N82" s="37"/>
      <c r="O82" s="37">
        <v>25</v>
      </c>
      <c r="P82" s="37"/>
      <c r="Q82" s="78">
        <v>0</v>
      </c>
      <c r="R82" s="78"/>
      <c r="S82" s="55">
        <f>I82+J82+L82+N82+O82+P82+Q82</f>
        <v>60073.349199999997</v>
      </c>
      <c r="T82" s="37">
        <f t="shared" ref="T82:T90" si="41">H82-S82</f>
        <v>184926.6508</v>
      </c>
    </row>
    <row r="83" spans="1:23" ht="62.45" customHeight="1" thickBot="1" x14ac:dyDescent="0.45">
      <c r="A83" s="32">
        <v>52</v>
      </c>
      <c r="B83" s="44" t="s">
        <v>150</v>
      </c>
      <c r="C83" s="44" t="s">
        <v>151</v>
      </c>
      <c r="D83" s="40" t="s">
        <v>39</v>
      </c>
      <c r="E83" s="53" t="s">
        <v>152</v>
      </c>
      <c r="F83" s="84" t="s">
        <v>153</v>
      </c>
      <c r="G83" s="40" t="s">
        <v>31</v>
      </c>
      <c r="H83" s="37">
        <v>125000</v>
      </c>
      <c r="I83" s="77">
        <f t="shared" si="39"/>
        <v>3587.5</v>
      </c>
      <c r="J83" s="37">
        <f t="shared" ref="J83:J88" si="42">H83*3.04%</f>
        <v>3800</v>
      </c>
      <c r="K83" s="37">
        <f t="shared" si="40"/>
        <v>117612.5</v>
      </c>
      <c r="L83" s="55">
        <v>17430.98</v>
      </c>
      <c r="M83" s="37"/>
      <c r="N83" s="37"/>
      <c r="O83" s="37">
        <v>25</v>
      </c>
      <c r="P83" s="37"/>
      <c r="Q83" s="78">
        <v>0</v>
      </c>
      <c r="R83" s="55"/>
      <c r="S83" s="55">
        <f t="shared" ref="S83:S87" si="43">I83+J83+L83+N83+O83+P83+Q83</f>
        <v>24843.48</v>
      </c>
      <c r="T83" s="37">
        <f t="shared" si="41"/>
        <v>100156.52</v>
      </c>
    </row>
    <row r="84" spans="1:23" ht="61.15" customHeight="1" thickBot="1" x14ac:dyDescent="0.45">
      <c r="A84" s="32">
        <v>53</v>
      </c>
      <c r="B84" s="44">
        <v>45023</v>
      </c>
      <c r="C84" s="44">
        <v>45664</v>
      </c>
      <c r="D84" s="40" t="s">
        <v>28</v>
      </c>
      <c r="E84" s="53" t="s">
        <v>154</v>
      </c>
      <c r="F84" s="84" t="s">
        <v>155</v>
      </c>
      <c r="G84" s="40" t="s">
        <v>31</v>
      </c>
      <c r="H84" s="37">
        <v>155000</v>
      </c>
      <c r="I84" s="77">
        <f t="shared" si="39"/>
        <v>4448.5</v>
      </c>
      <c r="J84" s="37">
        <f t="shared" si="42"/>
        <v>4712</v>
      </c>
      <c r="K84" s="37">
        <f t="shared" si="40"/>
        <v>145839.5</v>
      </c>
      <c r="L84" s="55">
        <v>25042.74</v>
      </c>
      <c r="M84" s="37"/>
      <c r="N84" s="37"/>
      <c r="O84" s="37">
        <v>25</v>
      </c>
      <c r="P84" s="37"/>
      <c r="Q84" s="78">
        <v>0</v>
      </c>
      <c r="R84" s="55"/>
      <c r="S84" s="55">
        <f t="shared" si="43"/>
        <v>34228.240000000005</v>
      </c>
      <c r="T84" s="37">
        <f t="shared" si="41"/>
        <v>120771.76</v>
      </c>
    </row>
    <row r="85" spans="1:23" ht="61.15" customHeight="1" thickBot="1" x14ac:dyDescent="0.45">
      <c r="A85" s="32">
        <v>54</v>
      </c>
      <c r="B85" s="44" t="s">
        <v>156</v>
      </c>
      <c r="C85" s="44">
        <v>45663</v>
      </c>
      <c r="D85" s="40" t="s">
        <v>28</v>
      </c>
      <c r="E85" s="53" t="s">
        <v>157</v>
      </c>
      <c r="F85" s="84" t="s">
        <v>153</v>
      </c>
      <c r="G85" s="40" t="s">
        <v>31</v>
      </c>
      <c r="H85" s="37">
        <v>75000</v>
      </c>
      <c r="I85" s="77">
        <f t="shared" si="39"/>
        <v>2152.5</v>
      </c>
      <c r="J85" s="37">
        <f t="shared" si="42"/>
        <v>2280</v>
      </c>
      <c r="K85" s="37">
        <f t="shared" si="40"/>
        <v>70567.5</v>
      </c>
      <c r="L85" s="77">
        <v>5464</v>
      </c>
      <c r="M85" s="37"/>
      <c r="N85" s="37"/>
      <c r="O85" s="37">
        <v>25</v>
      </c>
      <c r="P85" s="37"/>
      <c r="Q85" s="78">
        <v>0</v>
      </c>
      <c r="R85" s="55"/>
      <c r="S85" s="55">
        <f t="shared" si="43"/>
        <v>9921.5</v>
      </c>
      <c r="T85" s="37">
        <f t="shared" si="41"/>
        <v>65078.5</v>
      </c>
    </row>
    <row r="86" spans="1:23" ht="61.15" customHeight="1" thickBot="1" x14ac:dyDescent="0.45">
      <c r="A86" s="32">
        <v>55</v>
      </c>
      <c r="B86" s="44" t="s">
        <v>158</v>
      </c>
      <c r="C86" s="44">
        <v>45666</v>
      </c>
      <c r="D86" s="40" t="s">
        <v>28</v>
      </c>
      <c r="E86" s="53" t="s">
        <v>159</v>
      </c>
      <c r="F86" s="84" t="s">
        <v>160</v>
      </c>
      <c r="G86" s="40" t="s">
        <v>31</v>
      </c>
      <c r="H86" s="37">
        <v>60000</v>
      </c>
      <c r="I86" s="77">
        <f t="shared" si="39"/>
        <v>1722</v>
      </c>
      <c r="J86" s="37">
        <f t="shared" si="42"/>
        <v>1824</v>
      </c>
      <c r="K86" s="37">
        <f t="shared" si="40"/>
        <v>56454</v>
      </c>
      <c r="L86" s="77">
        <v>0</v>
      </c>
      <c r="M86" s="37"/>
      <c r="N86" s="37"/>
      <c r="O86" s="37">
        <v>25</v>
      </c>
      <c r="P86" s="37"/>
      <c r="Q86" s="78">
        <v>0</v>
      </c>
      <c r="R86" s="55"/>
      <c r="S86" s="55">
        <f t="shared" si="43"/>
        <v>3571</v>
      </c>
      <c r="T86" s="37">
        <f t="shared" si="41"/>
        <v>56429</v>
      </c>
    </row>
    <row r="87" spans="1:23" ht="61.15" customHeight="1" thickBot="1" x14ac:dyDescent="0.45">
      <c r="A87" s="32">
        <v>56</v>
      </c>
      <c r="B87" s="44">
        <v>45294</v>
      </c>
      <c r="C87" s="44">
        <v>45666</v>
      </c>
      <c r="D87" s="40" t="s">
        <v>28</v>
      </c>
      <c r="E87" s="53" t="s">
        <v>161</v>
      </c>
      <c r="F87" s="84" t="s">
        <v>162</v>
      </c>
      <c r="G87" s="40" t="s">
        <v>31</v>
      </c>
      <c r="H87" s="37">
        <v>82000</v>
      </c>
      <c r="I87" s="77">
        <f t="shared" si="39"/>
        <v>2353.4</v>
      </c>
      <c r="J87" s="37">
        <f t="shared" si="42"/>
        <v>2492.8000000000002</v>
      </c>
      <c r="K87" s="37">
        <f t="shared" si="40"/>
        <v>77153.8</v>
      </c>
      <c r="L87" s="77">
        <v>0</v>
      </c>
      <c r="M87" s="37"/>
      <c r="N87" s="37"/>
      <c r="O87" s="37">
        <v>25</v>
      </c>
      <c r="P87" s="37"/>
      <c r="Q87" s="78">
        <v>0</v>
      </c>
      <c r="R87" s="55"/>
      <c r="S87" s="55">
        <f t="shared" si="43"/>
        <v>4871.2000000000007</v>
      </c>
      <c r="T87" s="37">
        <f t="shared" si="41"/>
        <v>77128.800000000003</v>
      </c>
    </row>
    <row r="88" spans="1:23" ht="61.15" customHeight="1" thickBot="1" x14ac:dyDescent="0.45">
      <c r="A88" s="32">
        <v>57</v>
      </c>
      <c r="B88" s="44">
        <v>45294</v>
      </c>
      <c r="C88" s="44">
        <v>45666</v>
      </c>
      <c r="D88" s="40" t="s">
        <v>28</v>
      </c>
      <c r="E88" s="53" t="s">
        <v>163</v>
      </c>
      <c r="F88" s="84" t="s">
        <v>164</v>
      </c>
      <c r="G88" s="40" t="s">
        <v>31</v>
      </c>
      <c r="H88" s="37">
        <v>60000</v>
      </c>
      <c r="I88" s="77">
        <f t="shared" si="39"/>
        <v>1722</v>
      </c>
      <c r="J88" s="37">
        <f t="shared" si="42"/>
        <v>1824</v>
      </c>
      <c r="K88" s="37">
        <f t="shared" si="40"/>
        <v>56454</v>
      </c>
      <c r="L88" s="77">
        <v>3486.68</v>
      </c>
      <c r="M88" s="37"/>
      <c r="N88" s="37"/>
      <c r="O88" s="37">
        <v>25</v>
      </c>
      <c r="P88" s="37"/>
      <c r="Q88" s="55">
        <v>0</v>
      </c>
      <c r="R88" s="55"/>
      <c r="S88" s="55">
        <f>I88+J88+L88+N88+O88+P88+Q88</f>
        <v>7057.68</v>
      </c>
      <c r="T88" s="37">
        <f t="shared" si="41"/>
        <v>52942.32</v>
      </c>
    </row>
    <row r="89" spans="1:23" ht="63.6" customHeight="1" thickBot="1" x14ac:dyDescent="0.45">
      <c r="A89" s="32">
        <v>58</v>
      </c>
      <c r="B89" s="44">
        <v>45662</v>
      </c>
      <c r="C89" s="44">
        <v>45668</v>
      </c>
      <c r="D89" s="40" t="s">
        <v>28</v>
      </c>
      <c r="E89" s="53" t="s">
        <v>165</v>
      </c>
      <c r="F89" s="84" t="s">
        <v>166</v>
      </c>
      <c r="G89" s="40" t="s">
        <v>31</v>
      </c>
      <c r="H89" s="37">
        <v>95000</v>
      </c>
      <c r="I89" s="77">
        <f>H89*2.87%</f>
        <v>2726.5</v>
      </c>
      <c r="J89" s="37">
        <f>H89*3.04%</f>
        <v>2888</v>
      </c>
      <c r="K89" s="37">
        <f>H89-I89-J89</f>
        <v>89385.5</v>
      </c>
      <c r="L89" s="77">
        <v>10929.24</v>
      </c>
      <c r="M89" s="37"/>
      <c r="N89" s="37"/>
      <c r="O89" s="37">
        <v>25</v>
      </c>
      <c r="P89" s="42"/>
      <c r="Q89" s="85"/>
      <c r="R89" s="85"/>
      <c r="S89" s="86">
        <f>I89+J89+L89+P89+O89+N89-R89+Q89</f>
        <v>16568.739999999998</v>
      </c>
      <c r="T89" s="87">
        <f t="shared" si="41"/>
        <v>78431.260000000009</v>
      </c>
    </row>
    <row r="90" spans="1:23" ht="63.6" customHeight="1" thickBot="1" x14ac:dyDescent="0.45">
      <c r="A90" s="32">
        <v>59</v>
      </c>
      <c r="B90" s="44">
        <v>45663</v>
      </c>
      <c r="C90" s="44">
        <v>45669</v>
      </c>
      <c r="D90" s="40" t="s">
        <v>28</v>
      </c>
      <c r="E90" s="53" t="s">
        <v>167</v>
      </c>
      <c r="F90" s="84" t="s">
        <v>168</v>
      </c>
      <c r="G90" s="40" t="s">
        <v>31</v>
      </c>
      <c r="H90" s="37">
        <v>75000</v>
      </c>
      <c r="I90" s="77">
        <f>H90*2.87%</f>
        <v>2152.5</v>
      </c>
      <c r="J90" s="37">
        <f>H90*3.04%</f>
        <v>2280</v>
      </c>
      <c r="K90" s="37">
        <f>H90-I90-J90</f>
        <v>70567.5</v>
      </c>
      <c r="L90" s="77">
        <v>6309.38</v>
      </c>
      <c r="M90" s="37"/>
      <c r="N90" s="37"/>
      <c r="O90" s="37">
        <v>25</v>
      </c>
      <c r="P90" s="42"/>
      <c r="Q90" s="85"/>
      <c r="R90" s="85"/>
      <c r="S90" s="86">
        <f>I90+J90+L90+P90+O90+N90-R90+Q90</f>
        <v>10766.880000000001</v>
      </c>
      <c r="T90" s="87">
        <f t="shared" si="41"/>
        <v>64233.119999999995</v>
      </c>
    </row>
    <row r="91" spans="1:23" ht="61.15" customHeight="1" thickBot="1" x14ac:dyDescent="0.45">
      <c r="A91" s="32">
        <v>60</v>
      </c>
      <c r="B91" s="44">
        <v>45662</v>
      </c>
      <c r="C91" s="44">
        <v>45668</v>
      </c>
      <c r="D91" s="40" t="s">
        <v>39</v>
      </c>
      <c r="E91" s="53" t="s">
        <v>169</v>
      </c>
      <c r="F91" s="84" t="s">
        <v>170</v>
      </c>
      <c r="G91" s="62" t="s">
        <v>59</v>
      </c>
      <c r="H91" s="37">
        <v>140000</v>
      </c>
      <c r="I91" s="77">
        <f>H91*2.87%</f>
        <v>4018</v>
      </c>
      <c r="J91" s="37">
        <f>H91*3.04%</f>
        <v>4256</v>
      </c>
      <c r="K91" s="37">
        <f>H91-I91-J91</f>
        <v>131726</v>
      </c>
      <c r="L91" s="77">
        <v>21514.44</v>
      </c>
      <c r="M91" s="37"/>
      <c r="N91" s="37"/>
      <c r="O91" s="37">
        <v>25</v>
      </c>
      <c r="P91" s="37"/>
      <c r="Q91" s="55">
        <v>0</v>
      </c>
      <c r="R91" s="55"/>
      <c r="S91" s="55">
        <f>I91+J91+L91+N91+O91+P91+Q91</f>
        <v>29813.439999999999</v>
      </c>
      <c r="T91" s="37">
        <f>H91-S91</f>
        <v>110186.56</v>
      </c>
    </row>
    <row r="92" spans="1:23" ht="73.5" customHeight="1" thickBot="1" x14ac:dyDescent="0.45">
      <c r="A92" s="32">
        <v>61</v>
      </c>
      <c r="B92" s="44">
        <v>45662</v>
      </c>
      <c r="C92" s="44">
        <v>45662</v>
      </c>
      <c r="D92" s="40" t="s">
        <v>39</v>
      </c>
      <c r="E92" s="53" t="s">
        <v>171</v>
      </c>
      <c r="F92" s="84" t="s">
        <v>172</v>
      </c>
      <c r="G92" s="62" t="s">
        <v>59</v>
      </c>
      <c r="H92" s="37">
        <v>140000</v>
      </c>
      <c r="I92" s="77">
        <f>H92*2.87%</f>
        <v>4018</v>
      </c>
      <c r="J92" s="37">
        <f>H92*3.04%</f>
        <v>4256</v>
      </c>
      <c r="K92" s="37">
        <f>H92-I92-J92</f>
        <v>131726</v>
      </c>
      <c r="L92" s="77">
        <v>21514.44</v>
      </c>
      <c r="M92" s="37"/>
      <c r="N92" s="37"/>
      <c r="O92" s="37">
        <v>25</v>
      </c>
      <c r="P92" s="37"/>
      <c r="Q92" s="55">
        <v>0</v>
      </c>
      <c r="R92" s="55"/>
      <c r="S92" s="55">
        <f>I92+J92+L92+N92+O92+P92+Q92</f>
        <v>29813.439999999999</v>
      </c>
      <c r="T92" s="37">
        <f>H92-S92</f>
        <v>110186.56</v>
      </c>
    </row>
    <row r="93" spans="1:23" ht="48.6" customHeight="1" thickBot="1" x14ac:dyDescent="0.45">
      <c r="A93" s="81"/>
      <c r="B93" s="126" t="s">
        <v>53</v>
      </c>
      <c r="C93" s="127"/>
      <c r="D93" s="127"/>
      <c r="E93" s="127"/>
      <c r="F93" s="127"/>
      <c r="G93" s="45"/>
      <c r="H93" s="48">
        <f>SUM(H82:H92)</f>
        <v>1252000</v>
      </c>
      <c r="I93" s="48">
        <f t="shared" ref="I93:T93" si="44">SUM(I82:I92)</f>
        <v>35932.400000000001</v>
      </c>
      <c r="J93" s="48">
        <f t="shared" si="44"/>
        <v>37201.939199999993</v>
      </c>
      <c r="K93" s="48">
        <f t="shared" si="44"/>
        <v>1178865.6608000002</v>
      </c>
      <c r="L93" s="48">
        <f t="shared" si="44"/>
        <v>158119.61000000002</v>
      </c>
      <c r="M93" s="48">
        <f t="shared" si="44"/>
        <v>0</v>
      </c>
      <c r="N93" s="48">
        <f t="shared" si="44"/>
        <v>0</v>
      </c>
      <c r="O93" s="48">
        <f t="shared" si="44"/>
        <v>275</v>
      </c>
      <c r="P93" s="48">
        <f t="shared" si="44"/>
        <v>0</v>
      </c>
      <c r="Q93" s="48">
        <f t="shared" si="44"/>
        <v>0</v>
      </c>
      <c r="R93" s="48">
        <f t="shared" si="44"/>
        <v>0</v>
      </c>
      <c r="S93" s="48">
        <f t="shared" si="44"/>
        <v>231528.9492</v>
      </c>
      <c r="T93" s="48">
        <f t="shared" si="44"/>
        <v>1020471.0508000001</v>
      </c>
      <c r="U93" s="88"/>
      <c r="W93" s="89"/>
    </row>
    <row r="94" spans="1:23" ht="48.6" customHeight="1" thickBot="1" x14ac:dyDescent="0.45">
      <c r="A94" s="81"/>
      <c r="B94" s="120"/>
      <c r="C94" s="121"/>
      <c r="D94" s="121"/>
      <c r="E94" s="121"/>
      <c r="F94" s="46"/>
      <c r="G94" s="45"/>
      <c r="H94" s="47"/>
      <c r="I94" s="47"/>
      <c r="J94" s="47"/>
      <c r="K94" s="47"/>
      <c r="L94" s="47"/>
      <c r="M94" s="47"/>
      <c r="N94" s="47"/>
      <c r="O94" s="47"/>
      <c r="P94" s="47"/>
      <c r="Q94" s="52"/>
      <c r="R94" s="52"/>
      <c r="S94" s="52"/>
      <c r="T94" s="47"/>
    </row>
    <row r="95" spans="1:23" ht="37.5" customHeight="1" thickBot="1" x14ac:dyDescent="0.45">
      <c r="A95" s="32">
        <v>62</v>
      </c>
      <c r="B95" s="40">
        <v>45662</v>
      </c>
      <c r="C95" s="40">
        <v>45668</v>
      </c>
      <c r="D95" s="41" t="s">
        <v>39</v>
      </c>
      <c r="E95" s="36" t="s">
        <v>173</v>
      </c>
      <c r="F95" s="36" t="s">
        <v>174</v>
      </c>
      <c r="G95" s="41" t="s">
        <v>59</v>
      </c>
      <c r="H95" s="37">
        <v>250000</v>
      </c>
      <c r="I95" s="38">
        <f>+H95*2.87%</f>
        <v>7175</v>
      </c>
      <c r="J95" s="38">
        <f t="shared" ref="J95" si="45">H95*3.04%</f>
        <v>7600</v>
      </c>
      <c r="K95" s="38">
        <f>H95-I95-J95</f>
        <v>235225</v>
      </c>
      <c r="L95" s="42">
        <v>47641.9</v>
      </c>
      <c r="M95" s="42"/>
      <c r="N95" s="38"/>
      <c r="O95" s="38">
        <v>0</v>
      </c>
      <c r="P95" s="38"/>
      <c r="Q95" s="50"/>
      <c r="R95" s="50"/>
      <c r="S95" s="50">
        <f>I95+J95+L95+N95+O95+P95-R95</f>
        <v>62416.9</v>
      </c>
      <c r="T95" s="38">
        <f>H95-S95</f>
        <v>187583.1</v>
      </c>
    </row>
    <row r="96" spans="1:23" ht="37.5" customHeight="1" thickBot="1" x14ac:dyDescent="0.45">
      <c r="A96" s="32">
        <v>63</v>
      </c>
      <c r="B96" s="40">
        <v>45662</v>
      </c>
      <c r="C96" s="40">
        <v>45668</v>
      </c>
      <c r="D96" s="41" t="s">
        <v>39</v>
      </c>
      <c r="E96" s="36" t="s">
        <v>175</v>
      </c>
      <c r="F96" s="36" t="s">
        <v>176</v>
      </c>
      <c r="G96" s="41" t="s">
        <v>59</v>
      </c>
      <c r="H96" s="37">
        <v>225000</v>
      </c>
      <c r="I96" s="38">
        <f>+H96*2.87%</f>
        <v>6457.5</v>
      </c>
      <c r="J96" s="38">
        <f>H96*3.04%</f>
        <v>6840</v>
      </c>
      <c r="K96" s="38">
        <f>H96-I96-J96</f>
        <v>211702.5</v>
      </c>
      <c r="L96" s="38">
        <v>41571.279999999999</v>
      </c>
      <c r="M96" s="38"/>
      <c r="N96" s="38"/>
      <c r="O96" s="38">
        <v>0</v>
      </c>
      <c r="P96" s="38"/>
      <c r="Q96" s="50"/>
      <c r="R96" s="50"/>
      <c r="S96" s="50">
        <f>I96+J96+L96+N96+O96+P96-R96</f>
        <v>54868.78</v>
      </c>
      <c r="T96" s="38">
        <f>H96-S96</f>
        <v>170131.22</v>
      </c>
    </row>
    <row r="97" spans="1:20" ht="37.5" customHeight="1" thickBot="1" x14ac:dyDescent="0.45">
      <c r="A97" s="32"/>
      <c r="B97" s="44"/>
      <c r="C97" s="62"/>
      <c r="D97" s="66"/>
      <c r="E97" s="63"/>
      <c r="F97" s="36"/>
      <c r="G97" s="41"/>
      <c r="H97" s="48">
        <f>SUM(H95:H96)</f>
        <v>475000</v>
      </c>
      <c r="I97" s="90">
        <f t="shared" ref="I97:T97" si="46">SUM(I95:I96)</f>
        <v>13632.5</v>
      </c>
      <c r="J97" s="90">
        <f t="shared" si="46"/>
        <v>14440</v>
      </c>
      <c r="K97" s="90">
        <f t="shared" si="46"/>
        <v>446927.5</v>
      </c>
      <c r="L97" s="90">
        <f t="shared" si="46"/>
        <v>89213.18</v>
      </c>
      <c r="M97" s="90">
        <f t="shared" si="46"/>
        <v>0</v>
      </c>
      <c r="N97" s="90">
        <f t="shared" si="46"/>
        <v>0</v>
      </c>
      <c r="O97" s="90">
        <f t="shared" si="46"/>
        <v>0</v>
      </c>
      <c r="P97" s="90">
        <f t="shared" si="46"/>
        <v>0</v>
      </c>
      <c r="Q97" s="90">
        <f t="shared" si="46"/>
        <v>0</v>
      </c>
      <c r="R97" s="90">
        <f t="shared" si="46"/>
        <v>0</v>
      </c>
      <c r="S97" s="90">
        <f t="shared" si="46"/>
        <v>117285.68</v>
      </c>
      <c r="T97" s="90">
        <f t="shared" si="46"/>
        <v>357714.32</v>
      </c>
    </row>
    <row r="98" spans="1:20" ht="48.6" customHeight="1" thickBot="1" x14ac:dyDescent="0.45">
      <c r="A98" s="32"/>
      <c r="B98" s="120" t="s">
        <v>177</v>
      </c>
      <c r="C98" s="121"/>
      <c r="D98" s="121"/>
      <c r="E98" s="129"/>
      <c r="F98" s="36"/>
      <c r="G98" s="91"/>
      <c r="H98" s="92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</row>
    <row r="99" spans="1:20" ht="69" customHeight="1" thickBot="1" x14ac:dyDescent="0.45">
      <c r="A99" s="32">
        <v>64</v>
      </c>
      <c r="B99" s="40">
        <v>44958</v>
      </c>
      <c r="C99" s="40">
        <v>45664</v>
      </c>
      <c r="D99" s="41" t="s">
        <v>28</v>
      </c>
      <c r="E99" s="63" t="s">
        <v>178</v>
      </c>
      <c r="F99" s="95" t="s">
        <v>179</v>
      </c>
      <c r="G99" s="96" t="s">
        <v>31</v>
      </c>
      <c r="H99" s="37">
        <v>150000</v>
      </c>
      <c r="I99" s="37">
        <f t="shared" ref="I99:I100" si="47">+H99*2.87%</f>
        <v>4305</v>
      </c>
      <c r="J99" s="37">
        <f t="shared" ref="J99:J105" si="48">H99*3.04%</f>
        <v>4560</v>
      </c>
      <c r="K99" s="37">
        <f t="shared" ref="K99:K105" si="49">H99-I99-J99</f>
        <v>141135</v>
      </c>
      <c r="L99" s="42">
        <v>23866.62</v>
      </c>
      <c r="M99" s="42"/>
      <c r="N99" s="42"/>
      <c r="O99" s="42">
        <v>25</v>
      </c>
      <c r="P99" s="42"/>
      <c r="Q99" s="85"/>
      <c r="R99" s="85"/>
      <c r="S99" s="86">
        <f>I99+J99+L99+P99+O99+N99-R99+Q99</f>
        <v>32756.62</v>
      </c>
      <c r="T99" s="97">
        <f t="shared" ref="T99:T101" si="50">H99-S99</f>
        <v>117243.38</v>
      </c>
    </row>
    <row r="100" spans="1:20" ht="63.6" customHeight="1" thickBot="1" x14ac:dyDescent="0.45">
      <c r="A100" s="32">
        <v>65</v>
      </c>
      <c r="B100" s="40">
        <v>44937</v>
      </c>
      <c r="C100" s="40">
        <v>45662</v>
      </c>
      <c r="D100" s="41" t="s">
        <v>28</v>
      </c>
      <c r="E100" s="63" t="s">
        <v>180</v>
      </c>
      <c r="F100" s="95" t="s">
        <v>181</v>
      </c>
      <c r="G100" s="96" t="s">
        <v>31</v>
      </c>
      <c r="H100" s="37">
        <v>87000</v>
      </c>
      <c r="I100" s="37">
        <f t="shared" si="47"/>
        <v>2496.9</v>
      </c>
      <c r="J100" s="37">
        <f t="shared" si="48"/>
        <v>2644.8</v>
      </c>
      <c r="K100" s="37">
        <f t="shared" si="49"/>
        <v>81858.3</v>
      </c>
      <c r="L100" s="42">
        <v>9047.44</v>
      </c>
      <c r="M100" s="42"/>
      <c r="N100" s="42"/>
      <c r="O100" s="42">
        <v>25</v>
      </c>
      <c r="P100" s="42"/>
      <c r="Q100" s="85"/>
      <c r="R100" s="85"/>
      <c r="S100" s="86">
        <f t="shared" ref="S100:S105" si="51">I100+J100+L100+P100+O100+N100-R100+Q100</f>
        <v>14214.140000000001</v>
      </c>
      <c r="T100" s="97">
        <f t="shared" si="50"/>
        <v>72785.86</v>
      </c>
    </row>
    <row r="101" spans="1:20" ht="63.6" customHeight="1" thickBot="1" x14ac:dyDescent="0.45">
      <c r="A101" s="32">
        <v>66</v>
      </c>
      <c r="B101" s="44">
        <v>45295</v>
      </c>
      <c r="C101" s="44">
        <v>45668</v>
      </c>
      <c r="D101" s="40" t="s">
        <v>28</v>
      </c>
      <c r="E101" s="53" t="s">
        <v>182</v>
      </c>
      <c r="F101" s="84" t="s">
        <v>183</v>
      </c>
      <c r="G101" s="40" t="s">
        <v>31</v>
      </c>
      <c r="H101" s="37">
        <v>85000</v>
      </c>
      <c r="I101" s="77">
        <f t="shared" ref="I101:I105" si="52">H101*2.87%</f>
        <v>2439.5</v>
      </c>
      <c r="J101" s="37">
        <f t="shared" si="48"/>
        <v>2584</v>
      </c>
      <c r="K101" s="37">
        <f t="shared" si="49"/>
        <v>79976.5</v>
      </c>
      <c r="L101" s="77">
        <v>8576.99</v>
      </c>
      <c r="M101" s="37"/>
      <c r="N101" s="37"/>
      <c r="O101" s="37">
        <v>25</v>
      </c>
      <c r="P101" s="42"/>
      <c r="Q101" s="85"/>
      <c r="R101" s="85"/>
      <c r="S101" s="86">
        <f t="shared" si="51"/>
        <v>13625.49</v>
      </c>
      <c r="T101" s="97">
        <f t="shared" si="50"/>
        <v>71374.509999999995</v>
      </c>
    </row>
    <row r="102" spans="1:20" ht="63.6" customHeight="1" thickBot="1" x14ac:dyDescent="0.45">
      <c r="A102" s="32">
        <v>67</v>
      </c>
      <c r="B102" s="44">
        <v>45295</v>
      </c>
      <c r="C102" s="44">
        <v>45668</v>
      </c>
      <c r="D102" s="40" t="s">
        <v>28</v>
      </c>
      <c r="E102" s="53" t="s">
        <v>184</v>
      </c>
      <c r="F102" s="84" t="s">
        <v>183</v>
      </c>
      <c r="G102" s="40" t="s">
        <v>31</v>
      </c>
      <c r="H102" s="37">
        <v>85000</v>
      </c>
      <c r="I102" s="77">
        <f t="shared" si="52"/>
        <v>2439.5</v>
      </c>
      <c r="J102" s="37">
        <f t="shared" si="48"/>
        <v>2584</v>
      </c>
      <c r="K102" s="37">
        <f t="shared" si="49"/>
        <v>79976.5</v>
      </c>
      <c r="L102" s="77">
        <v>8576.99</v>
      </c>
      <c r="M102" s="37"/>
      <c r="N102" s="37"/>
      <c r="O102" s="37">
        <v>25</v>
      </c>
      <c r="P102" s="42"/>
      <c r="Q102" s="85"/>
      <c r="R102" s="85"/>
      <c r="S102" s="86">
        <f>I102+J102+L102+P102+O102+N102-R102+Q102</f>
        <v>13625.49</v>
      </c>
      <c r="T102" s="97">
        <f>H102-S102</f>
        <v>71374.509999999995</v>
      </c>
    </row>
    <row r="103" spans="1:20" ht="63.6" customHeight="1" thickBot="1" x14ac:dyDescent="0.45">
      <c r="A103" s="32">
        <v>68</v>
      </c>
      <c r="B103" s="44">
        <v>45295</v>
      </c>
      <c r="C103" s="44">
        <v>45668</v>
      </c>
      <c r="D103" s="40" t="s">
        <v>28</v>
      </c>
      <c r="E103" s="53" t="s">
        <v>185</v>
      </c>
      <c r="F103" s="84" t="s">
        <v>186</v>
      </c>
      <c r="G103" s="40" t="s">
        <v>31</v>
      </c>
      <c r="H103" s="37">
        <v>150000</v>
      </c>
      <c r="I103" s="77">
        <f t="shared" si="52"/>
        <v>4305</v>
      </c>
      <c r="J103" s="37">
        <f t="shared" si="48"/>
        <v>4560</v>
      </c>
      <c r="K103" s="37">
        <f t="shared" si="49"/>
        <v>141135</v>
      </c>
      <c r="L103" s="77">
        <v>23866.62</v>
      </c>
      <c r="M103" s="37"/>
      <c r="N103" s="37"/>
      <c r="O103" s="37">
        <v>25</v>
      </c>
      <c r="P103" s="42"/>
      <c r="Q103" s="85"/>
      <c r="R103" s="85"/>
      <c r="S103" s="86">
        <f>I103+J103+L103+P103+O103+N103-R103+Q103</f>
        <v>32756.62</v>
      </c>
      <c r="T103" s="97">
        <f>H103-S103</f>
        <v>117243.38</v>
      </c>
    </row>
    <row r="104" spans="1:20" ht="63.6" customHeight="1" thickBot="1" x14ac:dyDescent="0.45">
      <c r="A104" s="32">
        <v>69</v>
      </c>
      <c r="B104" s="44">
        <v>45662</v>
      </c>
      <c r="C104" s="44">
        <v>45668</v>
      </c>
      <c r="D104" s="40" t="s">
        <v>28</v>
      </c>
      <c r="E104" s="53" t="s">
        <v>187</v>
      </c>
      <c r="F104" s="84" t="s">
        <v>188</v>
      </c>
      <c r="G104" s="40" t="s">
        <v>31</v>
      </c>
      <c r="H104" s="37">
        <v>125000</v>
      </c>
      <c r="I104" s="77">
        <f t="shared" si="52"/>
        <v>3587.5</v>
      </c>
      <c r="J104" s="37">
        <f t="shared" si="48"/>
        <v>3800</v>
      </c>
      <c r="K104" s="37">
        <f t="shared" si="49"/>
        <v>117612.5</v>
      </c>
      <c r="L104" s="77">
        <v>17985.990000000002</v>
      </c>
      <c r="M104" s="37"/>
      <c r="N104" s="37"/>
      <c r="O104" s="37">
        <v>25</v>
      </c>
      <c r="P104" s="42"/>
      <c r="Q104" s="85"/>
      <c r="R104" s="85"/>
      <c r="S104" s="86">
        <f t="shared" si="51"/>
        <v>25398.49</v>
      </c>
      <c r="T104" s="97">
        <f>H104-S104</f>
        <v>99601.51</v>
      </c>
    </row>
    <row r="105" spans="1:20" ht="63.6" customHeight="1" thickBot="1" x14ac:dyDescent="0.45">
      <c r="A105" s="32">
        <v>70</v>
      </c>
      <c r="B105" s="44">
        <v>45663</v>
      </c>
      <c r="C105" s="44">
        <v>45669</v>
      </c>
      <c r="D105" s="40" t="s">
        <v>28</v>
      </c>
      <c r="E105" s="53" t="s">
        <v>189</v>
      </c>
      <c r="F105" s="84" t="s">
        <v>190</v>
      </c>
      <c r="G105" s="40" t="s">
        <v>31</v>
      </c>
      <c r="H105" s="37">
        <v>165000</v>
      </c>
      <c r="I105" s="77">
        <f t="shared" si="52"/>
        <v>4735.5</v>
      </c>
      <c r="J105" s="37">
        <f t="shared" si="48"/>
        <v>5016</v>
      </c>
      <c r="K105" s="37">
        <f t="shared" si="49"/>
        <v>155248.5</v>
      </c>
      <c r="L105" s="77">
        <v>27395.06</v>
      </c>
      <c r="M105" s="37"/>
      <c r="N105" s="37"/>
      <c r="O105" s="37">
        <v>25</v>
      </c>
      <c r="P105" s="42"/>
      <c r="Q105" s="85"/>
      <c r="R105" s="85"/>
      <c r="S105" s="86">
        <f t="shared" si="51"/>
        <v>37171.56</v>
      </c>
      <c r="T105" s="97">
        <f>H105-S105</f>
        <v>127828.44</v>
      </c>
    </row>
    <row r="106" spans="1:20" ht="48" customHeight="1" thickBot="1" x14ac:dyDescent="0.45">
      <c r="A106" s="32"/>
      <c r="B106" s="126" t="s">
        <v>53</v>
      </c>
      <c r="C106" s="127"/>
      <c r="D106" s="127"/>
      <c r="E106" s="127"/>
      <c r="F106" s="128"/>
      <c r="G106" s="36"/>
      <c r="H106" s="48">
        <f>SUM(H99:H105)</f>
        <v>847000</v>
      </c>
      <c r="I106" s="48">
        <f t="shared" ref="I106:T106" si="53">SUM(I99:I105)</f>
        <v>24308.9</v>
      </c>
      <c r="J106" s="48">
        <f t="shared" si="53"/>
        <v>25748.799999999999</v>
      </c>
      <c r="K106" s="48">
        <f t="shared" si="53"/>
        <v>796942.3</v>
      </c>
      <c r="L106" s="48">
        <f t="shared" si="53"/>
        <v>119315.70999999999</v>
      </c>
      <c r="M106" s="48">
        <f t="shared" si="53"/>
        <v>0</v>
      </c>
      <c r="N106" s="48">
        <f t="shared" si="53"/>
        <v>0</v>
      </c>
      <c r="O106" s="48">
        <f t="shared" si="53"/>
        <v>175</v>
      </c>
      <c r="P106" s="48">
        <f t="shared" si="53"/>
        <v>0</v>
      </c>
      <c r="Q106" s="48">
        <f t="shared" si="53"/>
        <v>0</v>
      </c>
      <c r="R106" s="48">
        <f t="shared" si="53"/>
        <v>0</v>
      </c>
      <c r="S106" s="48">
        <f t="shared" si="53"/>
        <v>169548.41</v>
      </c>
      <c r="T106" s="48">
        <f t="shared" si="53"/>
        <v>677451.59000000008</v>
      </c>
    </row>
    <row r="107" spans="1:20" ht="37.5" customHeight="1" thickBot="1" x14ac:dyDescent="0.45">
      <c r="A107" s="132"/>
      <c r="B107" s="134"/>
      <c r="C107" s="135"/>
      <c r="D107" s="135"/>
      <c r="E107" s="135"/>
      <c r="F107" s="136"/>
      <c r="G107" s="36"/>
      <c r="H107" s="37"/>
      <c r="I107" s="42"/>
      <c r="J107" s="42"/>
      <c r="K107" s="42"/>
      <c r="L107" s="42"/>
      <c r="M107" s="42"/>
      <c r="N107" s="42"/>
      <c r="O107" s="42"/>
      <c r="P107" s="42"/>
      <c r="Q107" s="85"/>
      <c r="R107" s="85"/>
      <c r="S107" s="85"/>
      <c r="T107" s="42"/>
    </row>
    <row r="108" spans="1:20" ht="37.5" customHeight="1" thickBot="1" x14ac:dyDescent="0.45">
      <c r="A108" s="133"/>
      <c r="B108" s="137"/>
      <c r="C108" s="138"/>
      <c r="D108" s="138"/>
      <c r="E108" s="138"/>
      <c r="F108" s="139"/>
      <c r="G108" s="36"/>
      <c r="H108" s="37"/>
      <c r="I108" s="42"/>
      <c r="J108" s="42"/>
      <c r="K108" s="42"/>
      <c r="L108" s="42"/>
      <c r="M108" s="42"/>
      <c r="N108" s="42"/>
      <c r="O108" s="42"/>
      <c r="P108" s="42"/>
      <c r="Q108" s="85"/>
      <c r="R108" s="85"/>
      <c r="S108" s="85"/>
      <c r="T108" s="42"/>
    </row>
    <row r="109" spans="1:20" ht="48.6" customHeight="1" thickBot="1" x14ac:dyDescent="0.45">
      <c r="A109" s="32"/>
      <c r="B109" s="126" t="s">
        <v>191</v>
      </c>
      <c r="C109" s="127"/>
      <c r="D109" s="127"/>
      <c r="E109" s="127"/>
      <c r="F109" s="128"/>
      <c r="G109" s="36"/>
      <c r="H109" s="48">
        <f t="shared" ref="H109:T109" si="54">H17+H32+H39+H54+H59+H67+H73+H80+H93+H97+H106+H23+H62</f>
        <v>7986166.6699999999</v>
      </c>
      <c r="I109" s="48">
        <f t="shared" si="54"/>
        <v>229202.98342899999</v>
      </c>
      <c r="J109" s="48"/>
      <c r="K109" s="48">
        <f t="shared" si="54"/>
        <v>7515080.4756429996</v>
      </c>
      <c r="L109" s="48">
        <f t="shared" si="54"/>
        <v>1030602.02</v>
      </c>
      <c r="M109" s="48">
        <f t="shared" si="54"/>
        <v>0</v>
      </c>
      <c r="N109" s="48">
        <f t="shared" si="54"/>
        <v>8577.2800000000007</v>
      </c>
      <c r="O109" s="48">
        <f t="shared" si="54"/>
        <v>1700</v>
      </c>
      <c r="P109" s="48">
        <f t="shared" si="54"/>
        <v>20485</v>
      </c>
      <c r="Q109" s="48">
        <f t="shared" si="54"/>
        <v>0</v>
      </c>
      <c r="R109" s="48">
        <f t="shared" si="54"/>
        <v>2905.63</v>
      </c>
      <c r="S109" s="48">
        <f t="shared" si="54"/>
        <v>1532450.4943569996</v>
      </c>
      <c r="T109" s="48">
        <f t="shared" si="54"/>
        <v>6453716.1756429998</v>
      </c>
    </row>
    <row r="110" spans="1:20" ht="37.5" customHeight="1" x14ac:dyDescent="0.35">
      <c r="D110" s="4"/>
      <c r="E110" s="98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99"/>
      <c r="Q110" s="99"/>
      <c r="R110" s="99"/>
      <c r="S110" s="4"/>
      <c r="T110" s="98"/>
    </row>
    <row r="111" spans="1:20" ht="37.5" customHeight="1" x14ac:dyDescent="0.4">
      <c r="D111" s="4"/>
      <c r="E111" s="4"/>
      <c r="F111" s="100"/>
      <c r="G111" s="101"/>
      <c r="H111" s="4"/>
      <c r="I111" s="4"/>
      <c r="J111" s="4"/>
      <c r="K111" s="4"/>
      <c r="L111" s="4"/>
      <c r="M111" s="4"/>
      <c r="N111" s="4"/>
      <c r="O111" s="4"/>
      <c r="P111" s="99"/>
      <c r="Q111" s="99"/>
      <c r="R111" s="99"/>
      <c r="S111" s="4"/>
      <c r="T111" s="102"/>
    </row>
    <row r="112" spans="1:20" ht="37.5" customHeight="1" x14ac:dyDescent="0.4">
      <c r="D112" s="4"/>
      <c r="E112" s="4"/>
      <c r="F112" s="100"/>
      <c r="G112" s="101"/>
      <c r="H112" s="4"/>
      <c r="I112" s="4"/>
      <c r="J112" s="4"/>
      <c r="K112" s="4"/>
      <c r="L112" s="4"/>
      <c r="M112" s="4"/>
      <c r="N112" s="4"/>
      <c r="O112" s="4"/>
      <c r="P112" s="99"/>
      <c r="Q112" s="99"/>
      <c r="R112" s="99"/>
      <c r="S112" s="4"/>
      <c r="T112" s="102"/>
    </row>
    <row r="113" spans="4:20" ht="37.5" customHeight="1" x14ac:dyDescent="0.4">
      <c r="D113" s="4"/>
      <c r="E113" s="4"/>
      <c r="F113" s="100"/>
      <c r="G113" s="101"/>
      <c r="H113" s="4"/>
      <c r="I113" s="4"/>
      <c r="J113" s="4"/>
      <c r="K113" s="4"/>
      <c r="L113" s="4"/>
      <c r="M113" s="4"/>
      <c r="N113" s="4"/>
      <c r="O113" s="4"/>
      <c r="P113" s="99"/>
      <c r="Q113" s="99"/>
      <c r="R113" s="99"/>
      <c r="S113" s="4"/>
      <c r="T113" s="102"/>
    </row>
    <row r="114" spans="4:20" ht="37.5" customHeight="1" x14ac:dyDescent="0.35">
      <c r="D114" s="4"/>
      <c r="E114" s="22"/>
      <c r="F114" s="4"/>
      <c r="G114" s="103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104"/>
    </row>
    <row r="115" spans="4:20" ht="37.5" customHeight="1" x14ac:dyDescent="0.45">
      <c r="D115" s="4"/>
      <c r="F115" s="5"/>
      <c r="G115" s="4"/>
      <c r="H115" s="19"/>
      <c r="I115" s="130" t="s">
        <v>50</v>
      </c>
      <c r="J115" s="130"/>
      <c r="K115" s="130"/>
      <c r="L115" s="105"/>
      <c r="M115" s="105"/>
      <c r="N115" s="105"/>
      <c r="O115" s="105"/>
      <c r="P115" s="106"/>
      <c r="Q115" s="106"/>
      <c r="R115" s="106"/>
      <c r="S115" s="4"/>
      <c r="T115" s="107"/>
    </row>
    <row r="116" spans="4:20" ht="37.5" customHeight="1" x14ac:dyDescent="0.4">
      <c r="D116" s="4"/>
      <c r="F116" s="5"/>
      <c r="G116" s="4"/>
      <c r="H116" s="4"/>
      <c r="I116" s="4"/>
      <c r="J116" s="5" t="s">
        <v>192</v>
      </c>
      <c r="K116" s="4"/>
      <c r="L116" s="4"/>
      <c r="M116" s="4"/>
      <c r="N116" s="4"/>
      <c r="O116" s="4"/>
      <c r="P116" s="106"/>
      <c r="Q116" s="106"/>
      <c r="R116" s="106"/>
      <c r="S116" s="4"/>
      <c r="T116" s="108"/>
    </row>
    <row r="117" spans="4:20" ht="37.5" customHeight="1" x14ac:dyDescent="0.3">
      <c r="E117" s="109"/>
      <c r="F117" s="110"/>
      <c r="G117" s="111"/>
      <c r="H117" s="109"/>
      <c r="I117" s="112"/>
      <c r="J117" s="112"/>
      <c r="K117" s="112"/>
      <c r="L117" s="113"/>
      <c r="M117" s="113"/>
      <c r="N117" s="114"/>
      <c r="O117" s="115"/>
      <c r="P117" s="4"/>
      <c r="Q117" s="4"/>
      <c r="R117" s="4"/>
      <c r="S117" s="4"/>
      <c r="T117" s="4"/>
    </row>
    <row r="118" spans="4:20" ht="37.5" customHeight="1" x14ac:dyDescent="0.4">
      <c r="D118" s="116"/>
      <c r="E118" s="117"/>
      <c r="F118" s="117"/>
      <c r="G118" s="118"/>
      <c r="H118" s="119"/>
    </row>
  </sheetData>
  <mergeCells count="30">
    <mergeCell ref="A107:A108"/>
    <mergeCell ref="B107:F108"/>
    <mergeCell ref="B109:F109"/>
    <mergeCell ref="I115:K115"/>
    <mergeCell ref="B73:F73"/>
    <mergeCell ref="B74:E74"/>
    <mergeCell ref="B80:F80"/>
    <mergeCell ref="B81:E81"/>
    <mergeCell ref="B93:F93"/>
    <mergeCell ref="B94:E94"/>
    <mergeCell ref="B98:E98"/>
    <mergeCell ref="B106:F106"/>
    <mergeCell ref="B68:E68"/>
    <mergeCell ref="B32:F32"/>
    <mergeCell ref="B33:E33"/>
    <mergeCell ref="B39:F39"/>
    <mergeCell ref="B40:E40"/>
    <mergeCell ref="B54:F54"/>
    <mergeCell ref="B55:E55"/>
    <mergeCell ref="B59:F59"/>
    <mergeCell ref="B60:E60"/>
    <mergeCell ref="B62:E62"/>
    <mergeCell ref="B63:E63"/>
    <mergeCell ref="B67:F67"/>
    <mergeCell ref="B24:E24"/>
    <mergeCell ref="I9:J9"/>
    <mergeCell ref="K9:P9"/>
    <mergeCell ref="B17:F17"/>
    <mergeCell ref="B18:E18"/>
    <mergeCell ref="B23:F23"/>
  </mergeCells>
  <pageMargins left="0.25" right="0.25" top="0.75" bottom="0.75" header="0.3" footer="0.3"/>
  <pageSetup scale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2025-07-11T13:56:42Z</cp:lastPrinted>
  <dcterms:created xsi:type="dcterms:W3CDTF">2025-07-10T18:32:51Z</dcterms:created>
  <dcterms:modified xsi:type="dcterms:W3CDTF">2025-07-11T14:29:28Z</dcterms:modified>
</cp:coreProperties>
</file>