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DICIEMBRE 2025/"/>
    </mc:Choice>
  </mc:AlternateContent>
  <xr:revisionPtr revIDLastSave="2" documentId="8_{87AEBC6E-07F2-4D04-97A7-2C9C73167CF9}" xr6:coauthVersionLast="47" xr6:coauthVersionMax="47" xr10:uidLastSave="{EFD500FF-47A1-4E7E-BC29-099386DD0F0A}"/>
  <bookViews>
    <workbookView xWindow="-20520" yWindow="-120" windowWidth="20640" windowHeight="11040" xr2:uid="{08755B42-2406-41A7-9286-B6365A95E6F8}"/>
  </bookViews>
  <sheets>
    <sheet name="NOM TEMPORALES 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H105" i="1"/>
  <c r="J104" i="1"/>
  <c r="I104" i="1"/>
  <c r="J103" i="1"/>
  <c r="I103" i="1"/>
  <c r="J102" i="1"/>
  <c r="I102" i="1"/>
  <c r="J101" i="1"/>
  <c r="I101" i="1"/>
  <c r="J100" i="1"/>
  <c r="I100" i="1"/>
  <c r="J99" i="1"/>
  <c r="J105" i="1" s="1"/>
  <c r="I99" i="1"/>
  <c r="R97" i="1"/>
  <c r="Q97" i="1"/>
  <c r="P97" i="1"/>
  <c r="O97" i="1"/>
  <c r="N97" i="1"/>
  <c r="M97" i="1"/>
  <c r="L97" i="1"/>
  <c r="H97" i="1"/>
  <c r="J96" i="1"/>
  <c r="J97" i="1" s="1"/>
  <c r="I96" i="1"/>
  <c r="R93" i="1"/>
  <c r="Q93" i="1"/>
  <c r="P93" i="1"/>
  <c r="O93" i="1"/>
  <c r="N93" i="1"/>
  <c r="M93" i="1"/>
  <c r="L93" i="1"/>
  <c r="H93" i="1"/>
  <c r="J92" i="1"/>
  <c r="I92" i="1"/>
  <c r="J91" i="1"/>
  <c r="I91" i="1"/>
  <c r="J90" i="1"/>
  <c r="J93" i="1" s="1"/>
  <c r="I90" i="1"/>
  <c r="R87" i="1"/>
  <c r="Q87" i="1"/>
  <c r="P87" i="1"/>
  <c r="O87" i="1"/>
  <c r="N87" i="1"/>
  <c r="M87" i="1"/>
  <c r="L87" i="1"/>
  <c r="H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J87" i="1" s="1"/>
  <c r="I80" i="1"/>
  <c r="R78" i="1"/>
  <c r="Q78" i="1"/>
  <c r="P78" i="1"/>
  <c r="O78" i="1"/>
  <c r="N78" i="1"/>
  <c r="M78" i="1"/>
  <c r="L78" i="1"/>
  <c r="H78" i="1"/>
  <c r="J77" i="1"/>
  <c r="I77" i="1"/>
  <c r="J76" i="1"/>
  <c r="I76" i="1"/>
  <c r="J75" i="1"/>
  <c r="J78" i="1" s="1"/>
  <c r="I75" i="1"/>
  <c r="R73" i="1"/>
  <c r="Q73" i="1"/>
  <c r="P73" i="1"/>
  <c r="O73" i="1"/>
  <c r="M73" i="1"/>
  <c r="L73" i="1"/>
  <c r="H73" i="1"/>
  <c r="J72" i="1"/>
  <c r="I72" i="1"/>
  <c r="N71" i="1"/>
  <c r="N73" i="1" s="1"/>
  <c r="J71" i="1"/>
  <c r="I71" i="1"/>
  <c r="J70" i="1"/>
  <c r="J73" i="1" s="1"/>
  <c r="I70" i="1"/>
  <c r="R68" i="1"/>
  <c r="Q68" i="1"/>
  <c r="P68" i="1"/>
  <c r="O68" i="1"/>
  <c r="N68" i="1"/>
  <c r="M68" i="1"/>
  <c r="L68" i="1"/>
  <c r="H68" i="1"/>
  <c r="J67" i="1"/>
  <c r="I67" i="1"/>
  <c r="J66" i="1"/>
  <c r="I66" i="1"/>
  <c r="J65" i="1"/>
  <c r="J68" i="1" s="1"/>
  <c r="I65" i="1"/>
  <c r="R63" i="1"/>
  <c r="Q63" i="1"/>
  <c r="P63" i="1"/>
  <c r="O63" i="1"/>
  <c r="N63" i="1"/>
  <c r="M63" i="1"/>
  <c r="L63" i="1"/>
  <c r="H63" i="1"/>
  <c r="J62" i="1"/>
  <c r="J63" i="1" s="1"/>
  <c r="I62" i="1"/>
  <c r="R60" i="1"/>
  <c r="Q60" i="1"/>
  <c r="P60" i="1"/>
  <c r="O60" i="1"/>
  <c r="N60" i="1"/>
  <c r="M60" i="1"/>
  <c r="L60" i="1"/>
  <c r="H60" i="1"/>
  <c r="J59" i="1"/>
  <c r="I59" i="1"/>
  <c r="J58" i="1"/>
  <c r="I58" i="1"/>
  <c r="J57" i="1"/>
  <c r="J60" i="1" s="1"/>
  <c r="I57" i="1"/>
  <c r="R55" i="1"/>
  <c r="Q55" i="1"/>
  <c r="P55" i="1"/>
  <c r="N55" i="1"/>
  <c r="M55" i="1"/>
  <c r="L55" i="1"/>
  <c r="H55" i="1"/>
  <c r="O54" i="1"/>
  <c r="O55" i="1" s="1"/>
  <c r="J54" i="1"/>
  <c r="I54" i="1"/>
  <c r="J53" i="1"/>
  <c r="I53" i="1"/>
  <c r="J52" i="1"/>
  <c r="I52" i="1"/>
  <c r="J51" i="1"/>
  <c r="J55" i="1" s="1"/>
  <c r="I51" i="1"/>
  <c r="S50" i="1"/>
  <c r="T50" i="1" s="1"/>
  <c r="J50" i="1"/>
  <c r="I50" i="1"/>
  <c r="K50" i="1" s="1"/>
  <c r="J49" i="1"/>
  <c r="I49" i="1"/>
  <c r="J48" i="1"/>
  <c r="I48" i="1"/>
  <c r="J47" i="1"/>
  <c r="I47" i="1"/>
  <c r="R45" i="1"/>
  <c r="Q45" i="1"/>
  <c r="P45" i="1"/>
  <c r="O45" i="1"/>
  <c r="N45" i="1"/>
  <c r="M45" i="1"/>
  <c r="L45" i="1"/>
  <c r="H45" i="1"/>
  <c r="J44" i="1"/>
  <c r="I44" i="1"/>
  <c r="J43" i="1"/>
  <c r="I43" i="1"/>
  <c r="J42" i="1"/>
  <c r="J45" i="1" s="1"/>
  <c r="I42" i="1"/>
  <c r="R40" i="1"/>
  <c r="Q40" i="1"/>
  <c r="P40" i="1"/>
  <c r="O40" i="1"/>
  <c r="N40" i="1"/>
  <c r="M40" i="1"/>
  <c r="H40" i="1"/>
  <c r="L39" i="1"/>
  <c r="L40" i="1" s="1"/>
  <c r="J39" i="1"/>
  <c r="I39" i="1"/>
  <c r="J38" i="1"/>
  <c r="I38" i="1"/>
  <c r="J37" i="1"/>
  <c r="I37" i="1"/>
  <c r="J36" i="1"/>
  <c r="I36" i="1"/>
  <c r="R34" i="1"/>
  <c r="Q34" i="1"/>
  <c r="P34" i="1"/>
  <c r="N34" i="1"/>
  <c r="M34" i="1"/>
  <c r="H34" i="1"/>
  <c r="L33" i="1"/>
  <c r="L34" i="1" s="1"/>
  <c r="J33" i="1"/>
  <c r="I33" i="1"/>
  <c r="O32" i="1"/>
  <c r="J32" i="1"/>
  <c r="I32" i="1"/>
  <c r="J31" i="1"/>
  <c r="I31" i="1"/>
  <c r="O30" i="1"/>
  <c r="J30" i="1"/>
  <c r="I30" i="1"/>
  <c r="O29" i="1"/>
  <c r="J29" i="1"/>
  <c r="I29" i="1"/>
  <c r="O28" i="1"/>
  <c r="J28" i="1"/>
  <c r="I28" i="1"/>
  <c r="O27" i="1"/>
  <c r="J27" i="1"/>
  <c r="I27" i="1"/>
  <c r="J26" i="1"/>
  <c r="I26" i="1"/>
  <c r="I25" i="1"/>
  <c r="I24" i="1"/>
  <c r="O23" i="1"/>
  <c r="O34" i="1" s="1"/>
  <c r="J23" i="1"/>
  <c r="J34" i="1" s="1"/>
  <c r="I23" i="1"/>
  <c r="R21" i="1"/>
  <c r="Q21" i="1"/>
  <c r="P21" i="1"/>
  <c r="N21" i="1"/>
  <c r="M21" i="1"/>
  <c r="L21" i="1"/>
  <c r="H21" i="1"/>
  <c r="J20" i="1"/>
  <c r="I20" i="1"/>
  <c r="J19" i="1"/>
  <c r="I19" i="1"/>
  <c r="O18" i="1"/>
  <c r="O21" i="1" s="1"/>
  <c r="J18" i="1"/>
  <c r="I18" i="1"/>
  <c r="J17" i="1"/>
  <c r="J21" i="1" s="1"/>
  <c r="I17" i="1"/>
  <c r="R15" i="1"/>
  <c r="R108" i="1" s="1"/>
  <c r="Q15" i="1"/>
  <c r="Q108" i="1" s="1"/>
  <c r="P15" i="1"/>
  <c r="P108" i="1" s="1"/>
  <c r="N15" i="1"/>
  <c r="N108" i="1" s="1"/>
  <c r="M15" i="1"/>
  <c r="M108" i="1" s="1"/>
  <c r="L15" i="1"/>
  <c r="L108" i="1" s="1"/>
  <c r="H15" i="1"/>
  <c r="H108" i="1" s="1"/>
  <c r="J14" i="1"/>
  <c r="I14" i="1"/>
  <c r="O13" i="1"/>
  <c r="O15" i="1" s="1"/>
  <c r="O108" i="1" s="1"/>
  <c r="J13" i="1"/>
  <c r="I13" i="1"/>
  <c r="J12" i="1"/>
  <c r="J15" i="1" s="1"/>
  <c r="I12" i="1"/>
  <c r="K104" i="1" l="1"/>
  <c r="S104" i="1"/>
  <c r="T104" i="1" s="1"/>
  <c r="S103" i="1"/>
  <c r="T103" i="1" s="1"/>
  <c r="K103" i="1"/>
  <c r="K102" i="1"/>
  <c r="S102" i="1"/>
  <c r="T102" i="1" s="1"/>
  <c r="K101" i="1"/>
  <c r="S101" i="1"/>
  <c r="T101" i="1" s="1"/>
  <c r="S100" i="1"/>
  <c r="T100" i="1" s="1"/>
  <c r="K100" i="1"/>
  <c r="S99" i="1"/>
  <c r="I105" i="1"/>
  <c r="K99" i="1"/>
  <c r="K105" i="1" s="1"/>
  <c r="I97" i="1"/>
  <c r="K96" i="1"/>
  <c r="K97" i="1" s="1"/>
  <c r="S96" i="1"/>
  <c r="K92" i="1"/>
  <c r="S92" i="1"/>
  <c r="T92" i="1" s="1"/>
  <c r="S91" i="1"/>
  <c r="T91" i="1" s="1"/>
  <c r="K91" i="1"/>
  <c r="K90" i="1"/>
  <c r="S90" i="1"/>
  <c r="I93" i="1"/>
  <c r="S86" i="1"/>
  <c r="T86" i="1" s="1"/>
  <c r="K86" i="1"/>
  <c r="S85" i="1"/>
  <c r="T85" i="1" s="1"/>
  <c r="K85" i="1"/>
  <c r="S84" i="1"/>
  <c r="T84" i="1" s="1"/>
  <c r="K84" i="1"/>
  <c r="S83" i="1"/>
  <c r="T83" i="1" s="1"/>
  <c r="K83" i="1"/>
  <c r="S82" i="1"/>
  <c r="T82" i="1" s="1"/>
  <c r="K82" i="1"/>
  <c r="S81" i="1"/>
  <c r="T81" i="1" s="1"/>
  <c r="K81" i="1"/>
  <c r="I87" i="1"/>
  <c r="S80" i="1"/>
  <c r="K80" i="1"/>
  <c r="K87" i="1" s="1"/>
  <c r="K77" i="1"/>
  <c r="S77" i="1"/>
  <c r="T77" i="1" s="1"/>
  <c r="S76" i="1"/>
  <c r="T76" i="1" s="1"/>
  <c r="K76" i="1"/>
  <c r="I78" i="1"/>
  <c r="S75" i="1"/>
  <c r="K75" i="1"/>
  <c r="K78" i="1" s="1"/>
  <c r="S72" i="1"/>
  <c r="T72" i="1" s="1"/>
  <c r="K72" i="1"/>
  <c r="K71" i="1"/>
  <c r="S71" i="1"/>
  <c r="T71" i="1" s="1"/>
  <c r="I73" i="1"/>
  <c r="K70" i="1"/>
  <c r="K73" i="1" s="1"/>
  <c r="S70" i="1"/>
  <c r="S67" i="1"/>
  <c r="T67" i="1" s="1"/>
  <c r="K67" i="1"/>
  <c r="K66" i="1"/>
  <c r="S66" i="1"/>
  <c r="T66" i="1" s="1"/>
  <c r="S65" i="1"/>
  <c r="I68" i="1"/>
  <c r="K65" i="1"/>
  <c r="K68" i="1" s="1"/>
  <c r="I63" i="1"/>
  <c r="S62" i="1"/>
  <c r="K62" i="1"/>
  <c r="K63" i="1" s="1"/>
  <c r="S59" i="1"/>
  <c r="T59" i="1" s="1"/>
  <c r="K59" i="1"/>
  <c r="S58" i="1"/>
  <c r="T58" i="1" s="1"/>
  <c r="K58" i="1"/>
  <c r="S57" i="1"/>
  <c r="K57" i="1"/>
  <c r="I60" i="1"/>
  <c r="S54" i="1"/>
  <c r="T54" i="1" s="1"/>
  <c r="K54" i="1"/>
  <c r="K53" i="1"/>
  <c r="S53" i="1"/>
  <c r="T53" i="1" s="1"/>
  <c r="S52" i="1"/>
  <c r="T52" i="1" s="1"/>
  <c r="K52" i="1"/>
  <c r="I55" i="1"/>
  <c r="S51" i="1"/>
  <c r="T51" i="1" s="1"/>
  <c r="K51" i="1"/>
  <c r="K49" i="1"/>
  <c r="S49" i="1"/>
  <c r="T49" i="1" s="1"/>
  <c r="K48" i="1"/>
  <c r="S48" i="1"/>
  <c r="T48" i="1" s="1"/>
  <c r="K47" i="1"/>
  <c r="K55" i="1" s="1"/>
  <c r="S47" i="1"/>
  <c r="K44" i="1"/>
  <c r="S44" i="1"/>
  <c r="T44" i="1" s="1"/>
  <c r="K43" i="1"/>
  <c r="S43" i="1"/>
  <c r="T43" i="1" s="1"/>
  <c r="K42" i="1"/>
  <c r="K45" i="1" s="1"/>
  <c r="S42" i="1"/>
  <c r="I45" i="1"/>
  <c r="K39" i="1"/>
  <c r="S39" i="1"/>
  <c r="T39" i="1" s="1"/>
  <c r="S38" i="1"/>
  <c r="T38" i="1" s="1"/>
  <c r="K38" i="1"/>
  <c r="I40" i="1"/>
  <c r="S37" i="1"/>
  <c r="T37" i="1" s="1"/>
  <c r="K37" i="1"/>
  <c r="S36" i="1"/>
  <c r="J40" i="1"/>
  <c r="J108" i="1" s="1"/>
  <c r="K36" i="1"/>
  <c r="K40" i="1" s="1"/>
  <c r="K33" i="1"/>
  <c r="S33" i="1"/>
  <c r="T33" i="1" s="1"/>
  <c r="K32" i="1"/>
  <c r="S32" i="1"/>
  <c r="T32" i="1" s="1"/>
  <c r="S31" i="1"/>
  <c r="T31" i="1" s="1"/>
  <c r="K31" i="1"/>
  <c r="S30" i="1"/>
  <c r="T30" i="1" s="1"/>
  <c r="K30" i="1"/>
  <c r="S29" i="1"/>
  <c r="T29" i="1" s="1"/>
  <c r="K29" i="1"/>
  <c r="S28" i="1"/>
  <c r="T28" i="1" s="1"/>
  <c r="K28" i="1"/>
  <c r="S27" i="1"/>
  <c r="T27" i="1" s="1"/>
  <c r="K27" i="1"/>
  <c r="S26" i="1"/>
  <c r="T26" i="1" s="1"/>
  <c r="K26" i="1"/>
  <c r="K25" i="1"/>
  <c r="S25" i="1"/>
  <c r="T25" i="1" s="1"/>
  <c r="S24" i="1"/>
  <c r="T24" i="1" s="1"/>
  <c r="K24" i="1"/>
  <c r="S23" i="1"/>
  <c r="I34" i="1"/>
  <c r="K23" i="1"/>
  <c r="K34" i="1" s="1"/>
  <c r="S20" i="1"/>
  <c r="T20" i="1" s="1"/>
  <c r="K20" i="1"/>
  <c r="S19" i="1"/>
  <c r="T19" i="1" s="1"/>
  <c r="K19" i="1"/>
  <c r="K18" i="1"/>
  <c r="S18" i="1"/>
  <c r="T18" i="1" s="1"/>
  <c r="I21" i="1"/>
  <c r="S17" i="1"/>
  <c r="K17" i="1"/>
  <c r="K14" i="1"/>
  <c r="S14" i="1"/>
  <c r="T14" i="1" s="1"/>
  <c r="K13" i="1"/>
  <c r="S13" i="1"/>
  <c r="T13" i="1" s="1"/>
  <c r="S12" i="1"/>
  <c r="K12" i="1"/>
  <c r="K15" i="1" s="1"/>
  <c r="I15" i="1"/>
  <c r="T99" i="1" l="1"/>
  <c r="T105" i="1" s="1"/>
  <c r="S105" i="1"/>
  <c r="T96" i="1"/>
  <c r="T97" i="1" s="1"/>
  <c r="S97" i="1"/>
  <c r="T90" i="1"/>
  <c r="T93" i="1" s="1"/>
  <c r="S93" i="1"/>
  <c r="S87" i="1"/>
  <c r="T80" i="1"/>
  <c r="T87" i="1" s="1"/>
  <c r="T75" i="1"/>
  <c r="T78" i="1" s="1"/>
  <c r="S78" i="1"/>
  <c r="T70" i="1"/>
  <c r="T73" i="1" s="1"/>
  <c r="S73" i="1"/>
  <c r="T65" i="1"/>
  <c r="T68" i="1" s="1"/>
  <c r="S68" i="1"/>
  <c r="T62" i="1"/>
  <c r="T63" i="1" s="1"/>
  <c r="S63" i="1"/>
  <c r="T57" i="1"/>
  <c r="T60" i="1" s="1"/>
  <c r="S60" i="1"/>
  <c r="T47" i="1"/>
  <c r="T55" i="1" s="1"/>
  <c r="S55" i="1"/>
  <c r="T42" i="1"/>
  <c r="T45" i="1" s="1"/>
  <c r="S45" i="1"/>
  <c r="T36" i="1"/>
  <c r="T40" i="1" s="1"/>
  <c r="S40" i="1"/>
  <c r="T23" i="1"/>
  <c r="T34" i="1" s="1"/>
  <c r="S34" i="1"/>
  <c r="T17" i="1"/>
  <c r="T21" i="1" s="1"/>
  <c r="S21" i="1"/>
  <c r="T12" i="1"/>
  <c r="T15" i="1" s="1"/>
  <c r="S15" i="1"/>
  <c r="S108" i="1" s="1"/>
  <c r="K60" i="1"/>
  <c r="K21" i="1"/>
  <c r="K108" i="1" s="1"/>
  <c r="I108" i="1"/>
  <c r="K93" i="1"/>
  <c r="T108" i="1" l="1"/>
</calcChain>
</file>

<file path=xl/sharedStrings.xml><?xml version="1.0" encoding="utf-8"?>
<sst xmlns="http://schemas.openxmlformats.org/spreadsheetml/2006/main" count="322" uniqueCount="179">
  <si>
    <t>DIRECCIÓN GENERAL DE ALIANZAS PÚBLICO PRIVADAS</t>
  </si>
  <si>
    <t>NÓMINA DE EMPLEADOS TEMPORALES</t>
  </si>
  <si>
    <t>CORRESPONDIENTE AL MES DICIEMBRE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</si>
  <si>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</si>
  <si>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</si>
  <si>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</si>
  <si>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</si>
  <si>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</si>
  <si>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</si>
  <si>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</si>
  <si>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</si>
  <si>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</si>
  <si>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</si>
  <si>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</si>
  <si>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</si>
  <si>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</si>
  <si>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</si>
  <si>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</si>
  <si>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</si>
  <si>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</si>
  <si>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</si>
  <si>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</si>
  <si>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</si>
  <si>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</si>
  <si>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</si>
  <si>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</si>
  <si>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</si>
  <si>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</si>
  <si>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</si>
  <si>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</si>
  <si>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</si>
  <si>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</si>
  <si>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</si>
  <si>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</si>
  <si>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</si>
  <si>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</si>
  <si>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</si>
  <si>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</si>
  <si>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</si>
  <si>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</si>
  <si>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</si>
  <si>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</si>
  <si>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</si>
  <si>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</si>
  <si>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</si>
  <si>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</si>
  <si>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</si>
  <si>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</si>
  <si>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</si>
  <si>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</si>
  <si>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</si>
  <si>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</si>
  <si>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</si>
  <si>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</si>
  <si>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</si>
  <si>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GINELLY MELO</t>
  </si>
  <si>
    <t xml:space="preserve">ANALISTA DE MEDIOS Y CONTENIDOS DIGITALES </t>
  </si>
  <si>
    <t>RADHA IRIS CASTILLO</t>
  </si>
  <si>
    <t>ENCARGADA DE LA DIVISION DE PROTOCOLO Y EVENTOS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</si>
  <si>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</si>
  <si>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</si>
  <si>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</si>
  <si>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</si>
  <si>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</si>
  <si>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</si>
  <si>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</si>
  <si>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</si>
  <si>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</si>
  <si>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</si>
  <si>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</si>
  <si>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</si>
  <si>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</si>
  <si>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</si>
  <si>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</si>
  <si>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</si>
  <si>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</si>
  <si>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</si>
  <si>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</si>
  <si>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</si>
  <si>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</si>
  <si>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</si>
  <si>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</si>
  <si>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</si>
  <si>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</si>
  <si>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</si>
  <si>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 xml:space="preserve">ASESOR ADMINISTRATIVO </t>
  </si>
  <si>
    <t>MARIA LAURA DOMENE</t>
  </si>
  <si>
    <t xml:space="preserve">ANALISTA DE DOCUMENTACIÓN </t>
  </si>
  <si>
    <t>ANTONIO PERPIÑAN</t>
  </si>
  <si>
    <t>COORDINADOR ADMINISTRATIVO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</si>
  <si>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</si>
  <si>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</si>
  <si>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</si>
  <si>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</si>
  <si>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</si>
  <si>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</si>
  <si>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</si>
  <si>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</si>
  <si>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</si>
  <si>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</si>
  <si>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</si>
  <si>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</si>
  <si>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</si>
  <si>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</si>
  <si>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</si>
  <si>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</si>
  <si>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</si>
  <si>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</si>
  <si>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</si>
  <si>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</si>
  <si>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</si>
  <si>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</si>
  <si>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</si>
  <si>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</si>
  <si>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</si>
  <si>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</si>
  <si>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>COORDINADORA ADMINISTRATIVA</t>
  </si>
  <si>
    <t>JORGE EMILIO CUEVAS SANTOS</t>
  </si>
  <si>
    <t>TÉCNICO ADMINISTRATIVO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</si>
  <si>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</si>
  <si>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</si>
  <si>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</si>
  <si>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</si>
  <si>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</si>
  <si>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</si>
  <si>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</si>
  <si>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</si>
  <si>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</si>
  <si>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</si>
  <si>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</si>
  <si>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</si>
  <si>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</si>
  <si>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</si>
  <si>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</si>
  <si>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</si>
  <si>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</si>
  <si>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</si>
  <si>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</si>
  <si>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</si>
  <si>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</si>
  <si>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</si>
  <si>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</si>
  <si>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</si>
  <si>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</si>
  <si>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</si>
  <si>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</si>
  <si>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</si>
  <si>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</si>
  <si>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</si>
  <si>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</si>
  <si>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</si>
  <si>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</si>
  <si>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</si>
  <si>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</si>
  <si>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</si>
  <si>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</si>
  <si>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</si>
  <si>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</si>
  <si>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</si>
  <si>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</si>
  <si>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</si>
  <si>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TÉCNICA ADMINISTRATIVA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</si>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</sst>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165" fontId="20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4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5" fillId="0" borderId="0" xfId="3" applyNumberFormat="1" applyFont="1"/>
    <xf numFmtId="43" fontId="26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7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6" xfId="3" applyNumberFormat="1" applyFont="1" applyBorder="1" applyAlignment="1">
      <alignment horizontal="left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A1C67CBA-08BE-428E-89E1-D6C641EC5356}"/>
    <cellStyle name="Normal_Hoja1" xfId="3" xr:uid="{A8ED7748-B5AD-4BA0-904F-605788B0DBA9}"/>
    <cellStyle name="Normal_Nomina" xfId="4" xr:uid="{95BC6052-100E-43E1-A6F3-4FB64AD1A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AF1108F0-8C76-493F-89B3-4FE7A18E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BB07-85F1-4BE8-B6CF-0D19620D3FA5}">
  <sheetPr>
    <pageSetUpPr fitToPage="1"/>
  </sheetPr>
  <dimension ref="A1:BV129"/>
  <sheetViews>
    <sheetView tabSelected="1" topLeftCell="G103" zoomScale="40" zoomScaleNormal="40" workbookViewId="0">
      <selection activeCell="B45" sqref="B45:F45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51" t="s">
        <v>4</v>
      </c>
      <c r="J9" s="152"/>
      <c r="K9" s="153" t="s">
        <v>5</v>
      </c>
      <c r="L9" s="153"/>
      <c r="M9" s="153"/>
      <c r="N9" s="153"/>
      <c r="O9" s="153"/>
      <c r="P9" s="154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7" t="s">
        <v>26</v>
      </c>
      <c r="C11" s="148"/>
      <c r="D11" s="148"/>
      <c r="E11" s="149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7.1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0"/>
      <c r="N12" s="36"/>
      <c r="O12" s="36">
        <v>25</v>
      </c>
      <c r="P12" s="36"/>
      <c r="Q12" s="36"/>
      <c r="R12" s="36"/>
      <c r="S12" s="36">
        <f>I12+J12+L12+N12+O12+P12+Q12</f>
        <v>54642.858319999999</v>
      </c>
      <c r="T12" s="40">
        <f>H12-S12</f>
        <v>170357.14168</v>
      </c>
    </row>
    <row r="13" spans="1:30" ht="29.25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41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6301.78</v>
      </c>
      <c r="M13" s="40"/>
      <c r="N13" s="36">
        <v>1919.78</v>
      </c>
      <c r="O13" s="36">
        <f>25</f>
        <v>25</v>
      </c>
      <c r="P13" s="36"/>
      <c r="Q13" s="36">
        <v>3633.33</v>
      </c>
      <c r="R13" s="36">
        <v>0</v>
      </c>
      <c r="S13" s="36">
        <f t="shared" ref="S13:S14" si="1">I13+J13+L13+N13+O13+P13+Q13</f>
        <v>16430.59</v>
      </c>
      <c r="T13" s="40">
        <f t="shared" ref="T13" si="2">H13-S13</f>
        <v>60569.41</v>
      </c>
    </row>
    <row r="14" spans="1:30" ht="29.25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41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0"/>
      <c r="N14" s="36"/>
      <c r="O14" s="36">
        <v>25</v>
      </c>
      <c r="P14" s="36"/>
      <c r="Q14" s="36"/>
      <c r="R14" s="36"/>
      <c r="S14" s="36">
        <f t="shared" si="1"/>
        <v>23926.87</v>
      </c>
      <c r="T14" s="40">
        <f>H14-S14</f>
        <v>96073.13</v>
      </c>
    </row>
    <row r="15" spans="1:30" ht="35.450000000000003" customHeight="1" thickBot="1" x14ac:dyDescent="0.45">
      <c r="A15" s="32"/>
      <c r="B15" s="135" t="s">
        <v>36</v>
      </c>
      <c r="C15" s="136"/>
      <c r="D15" s="136"/>
      <c r="E15" s="136"/>
      <c r="F15" s="137"/>
      <c r="G15" s="44"/>
      <c r="H15" s="45">
        <f>SUM(H12:H14)</f>
        <v>422000</v>
      </c>
      <c r="I15" s="45">
        <f t="shared" ref="I15:R15" si="4">SUM(I12:I14)</f>
        <v>12111.4</v>
      </c>
      <c r="J15" s="45">
        <f t="shared" si="4"/>
        <v>12577.94832</v>
      </c>
      <c r="K15" s="45">
        <f t="shared" si="4"/>
        <v>397310.65168000001</v>
      </c>
      <c r="L15" s="45">
        <f>SUM(L12:L14)</f>
        <v>64682.86</v>
      </c>
      <c r="M15" s="45">
        <f t="shared" si="4"/>
        <v>0</v>
      </c>
      <c r="N15" s="45">
        <f t="shared" si="4"/>
        <v>1919.78</v>
      </c>
      <c r="O15" s="45">
        <f>SUM(O12:O14)</f>
        <v>75</v>
      </c>
      <c r="P15" s="45">
        <f t="shared" si="4"/>
        <v>0</v>
      </c>
      <c r="Q15" s="45">
        <f t="shared" si="4"/>
        <v>3633.33</v>
      </c>
      <c r="R15" s="45">
        <f t="shared" si="4"/>
        <v>0</v>
      </c>
      <c r="S15" s="45">
        <f>SUM(S12:S14)</f>
        <v>95000.318319999991</v>
      </c>
      <c r="T15" s="45">
        <f>SUM(T12:T14)</f>
        <v>326999.68168000004</v>
      </c>
      <c r="U15" s="46"/>
    </row>
    <row r="16" spans="1:30" ht="48.6" customHeight="1" thickBot="1" x14ac:dyDescent="0.45">
      <c r="A16" s="32"/>
      <c r="B16" s="147" t="s">
        <v>37</v>
      </c>
      <c r="C16" s="148"/>
      <c r="D16" s="148"/>
      <c r="E16" s="149"/>
      <c r="F16" s="34"/>
      <c r="G16" s="34"/>
      <c r="H16" s="35"/>
      <c r="I16" s="36"/>
      <c r="J16" s="36"/>
      <c r="K16" s="36"/>
      <c r="L16" s="40"/>
      <c r="M16" s="40"/>
      <c r="N16" s="36"/>
      <c r="O16" s="36"/>
      <c r="P16" s="36"/>
      <c r="Q16" s="36"/>
      <c r="R16" s="36"/>
      <c r="S16" s="36"/>
      <c r="T16" s="36"/>
    </row>
    <row r="17" spans="1:20" ht="37.1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f>216748.3*3.04%</f>
        <v>6589.1483199999993</v>
      </c>
      <c r="K17" s="36">
        <f>H17-I17-J17</f>
        <v>211953.35167999999</v>
      </c>
      <c r="L17" s="47">
        <v>41571.21</v>
      </c>
      <c r="M17" s="40"/>
      <c r="N17" s="36"/>
      <c r="O17" s="36">
        <v>25</v>
      </c>
      <c r="P17" s="36"/>
      <c r="Q17" s="48"/>
      <c r="R17" s="48">
        <v>0</v>
      </c>
      <c r="S17" s="48">
        <f>I17+J17+L17+N17+O17+P17+R17+Q17</f>
        <v>54642.858319999999</v>
      </c>
      <c r="T17" s="40">
        <f t="shared" ref="T17:T20" si="5">H17-S17</f>
        <v>170357.14168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0">
        <v>20338.240000000002</v>
      </c>
      <c r="M18" s="40"/>
      <c r="N18" s="36"/>
      <c r="O18" s="36">
        <f>25</f>
        <v>25</v>
      </c>
      <c r="P18" s="36"/>
      <c r="Q18" s="48">
        <v>4500</v>
      </c>
      <c r="R18" s="48"/>
      <c r="S18" s="48">
        <f t="shared" ref="S18:S20" si="6">I18+J18+L18+N18+O18+P18+R18+Q18</f>
        <v>32841.740000000005</v>
      </c>
      <c r="T18" s="40">
        <f t="shared" si="5"/>
        <v>102158.26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0">
        <v>7871.32</v>
      </c>
      <c r="M19" s="40"/>
      <c r="N19" s="36"/>
      <c r="O19" s="36">
        <v>25</v>
      </c>
      <c r="P19" s="36"/>
      <c r="Q19" s="48">
        <v>3366.67</v>
      </c>
      <c r="R19" s="48"/>
      <c r="S19" s="48">
        <f t="shared" si="6"/>
        <v>16109.19</v>
      </c>
      <c r="T19" s="40">
        <f t="shared" si="5"/>
        <v>65890.81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0">
        <v>1854</v>
      </c>
      <c r="M20" s="40"/>
      <c r="N20" s="36"/>
      <c r="O20" s="36">
        <v>25</v>
      </c>
      <c r="P20" s="36"/>
      <c r="Q20" s="48"/>
      <c r="R20" s="48"/>
      <c r="S20" s="48">
        <f t="shared" si="6"/>
        <v>4834</v>
      </c>
      <c r="T20" s="40">
        <f t="shared" si="5"/>
        <v>45166</v>
      </c>
    </row>
    <row r="21" spans="1:20" ht="39.6" customHeight="1" thickBot="1" x14ac:dyDescent="0.45">
      <c r="A21" s="32"/>
      <c r="B21" s="135" t="s">
        <v>48</v>
      </c>
      <c r="C21" s="136"/>
      <c r="D21" s="136"/>
      <c r="E21" s="136"/>
      <c r="F21" s="137"/>
      <c r="G21" s="49"/>
      <c r="H21" s="45">
        <f>SUM(H17:H20)</f>
        <v>492000</v>
      </c>
      <c r="I21" s="45">
        <f t="shared" ref="I21:S21" si="7">SUM(I17:I20)</f>
        <v>14120.4</v>
      </c>
      <c r="J21" s="45">
        <f t="shared" si="7"/>
        <v>14705.94832</v>
      </c>
      <c r="K21" s="45">
        <f t="shared" si="7"/>
        <v>463173.65167999995</v>
      </c>
      <c r="L21" s="45">
        <f>SUM(L17:L20)</f>
        <v>71634.76999999999</v>
      </c>
      <c r="M21" s="45">
        <f t="shared" si="7"/>
        <v>0</v>
      </c>
      <c r="N21" s="45">
        <f t="shared" si="7"/>
        <v>0</v>
      </c>
      <c r="O21" s="45">
        <f>SUM(O17:O20)</f>
        <v>100</v>
      </c>
      <c r="P21" s="45">
        <f t="shared" si="7"/>
        <v>0</v>
      </c>
      <c r="Q21" s="45">
        <f t="shared" si="7"/>
        <v>7866.67</v>
      </c>
      <c r="R21" s="45">
        <f t="shared" si="7"/>
        <v>0</v>
      </c>
      <c r="S21" s="45">
        <f t="shared" si="7"/>
        <v>108427.78832000001</v>
      </c>
      <c r="T21" s="45">
        <f>SUM(T17:T20)</f>
        <v>383572.21168000001</v>
      </c>
    </row>
    <row r="22" spans="1:20" ht="48.6" customHeight="1" thickBot="1" x14ac:dyDescent="0.45">
      <c r="A22" s="32"/>
      <c r="B22" s="147" t="s">
        <v>49</v>
      </c>
      <c r="C22" s="148"/>
      <c r="D22" s="148"/>
      <c r="E22" s="148"/>
      <c r="F22" s="43"/>
      <c r="G22" s="49"/>
      <c r="H22" s="44"/>
      <c r="I22" s="44"/>
      <c r="J22" s="44"/>
      <c r="K22" s="44"/>
      <c r="L22" s="44"/>
      <c r="M22" s="44"/>
      <c r="N22" s="44"/>
      <c r="O22" s="35"/>
      <c r="P22" s="44"/>
      <c r="Q22" s="50"/>
      <c r="R22" s="50"/>
      <c r="S22" s="50"/>
      <c r="T22" s="44"/>
    </row>
    <row r="23" spans="1:20" ht="39" customHeight="1" thickBot="1" x14ac:dyDescent="0.45">
      <c r="A23" s="32">
        <v>8</v>
      </c>
      <c r="B23" s="51">
        <v>45659</v>
      </c>
      <c r="C23" s="38">
        <v>45665</v>
      </c>
      <c r="D23" s="38" t="s">
        <v>38</v>
      </c>
      <c r="E23" s="52" t="s">
        <v>50</v>
      </c>
      <c r="F23" s="53" t="s">
        <v>51</v>
      </c>
      <c r="G23" s="39" t="s">
        <v>31</v>
      </c>
      <c r="H23" s="35">
        <v>200000</v>
      </c>
      <c r="I23" s="35">
        <f t="shared" ref="I23:I33" si="8">H23*2.87%</f>
        <v>5740</v>
      </c>
      <c r="J23" s="35">
        <f>H23*3.04%</f>
        <v>6080</v>
      </c>
      <c r="K23" s="35">
        <f t="shared" ref="K23:K33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4">
        <v>4400</v>
      </c>
      <c r="R23" s="54"/>
      <c r="S23" s="54">
        <f>I23+L23+N23+O23+P23+J23+R23+Q23</f>
        <v>51872.87</v>
      </c>
      <c r="T23" s="35">
        <f t="shared" ref="T23:T30" si="10">H23-S23</f>
        <v>148127.13</v>
      </c>
    </row>
    <row r="24" spans="1:20" ht="39" customHeight="1" thickBot="1" x14ac:dyDescent="0.45">
      <c r="A24" s="32">
        <v>9</v>
      </c>
      <c r="B24" s="51">
        <v>45660</v>
      </c>
      <c r="C24" s="51">
        <v>45666</v>
      </c>
      <c r="D24" s="38" t="s">
        <v>38</v>
      </c>
      <c r="E24" s="52" t="s">
        <v>52</v>
      </c>
      <c r="F24" s="53" t="s">
        <v>53</v>
      </c>
      <c r="G24" s="39" t="s">
        <v>54</v>
      </c>
      <c r="H24" s="35">
        <v>130000</v>
      </c>
      <c r="I24" s="35">
        <f t="shared" si="8"/>
        <v>3731</v>
      </c>
      <c r="J24" s="35">
        <v>3952</v>
      </c>
      <c r="K24" s="35">
        <f t="shared" si="9"/>
        <v>122317</v>
      </c>
      <c r="L24" s="35">
        <v>19162.189999999999</v>
      </c>
      <c r="M24" s="35"/>
      <c r="N24" s="35"/>
      <c r="O24" s="35">
        <v>25</v>
      </c>
      <c r="P24" s="35"/>
      <c r="Q24" s="54"/>
      <c r="R24" s="54"/>
      <c r="S24" s="54">
        <f t="shared" ref="S24:S33" si="11">I24+L24+N24+O24+P24+J24+R24+Q24</f>
        <v>26870.19</v>
      </c>
      <c r="T24" s="35">
        <f t="shared" si="10"/>
        <v>103129.81</v>
      </c>
    </row>
    <row r="25" spans="1:20" ht="39" customHeight="1" thickBot="1" x14ac:dyDescent="0.45">
      <c r="A25" s="32">
        <v>10</v>
      </c>
      <c r="B25" s="51">
        <v>45669</v>
      </c>
      <c r="C25" s="51">
        <v>46026</v>
      </c>
      <c r="D25" s="38" t="s">
        <v>38</v>
      </c>
      <c r="E25" s="52" t="s">
        <v>55</v>
      </c>
      <c r="F25" s="53" t="s">
        <v>56</v>
      </c>
      <c r="G25" s="39" t="s">
        <v>54</v>
      </c>
      <c r="H25" s="35">
        <v>30000</v>
      </c>
      <c r="I25" s="35">
        <f t="shared" si="8"/>
        <v>861</v>
      </c>
      <c r="J25" s="35">
        <v>3952</v>
      </c>
      <c r="K25" s="35">
        <f t="shared" si="9"/>
        <v>25187</v>
      </c>
      <c r="L25" s="35">
        <v>0</v>
      </c>
      <c r="M25" s="35"/>
      <c r="N25" s="35"/>
      <c r="O25" s="35">
        <v>25</v>
      </c>
      <c r="P25" s="35"/>
      <c r="Q25" s="54"/>
      <c r="R25" s="54"/>
      <c r="S25" s="54">
        <f t="shared" si="11"/>
        <v>4838</v>
      </c>
      <c r="T25" s="35">
        <f t="shared" si="10"/>
        <v>25162</v>
      </c>
    </row>
    <row r="26" spans="1:20" ht="39" customHeight="1" thickBot="1" x14ac:dyDescent="0.45">
      <c r="A26" s="32">
        <v>11</v>
      </c>
      <c r="B26" s="51">
        <v>45597</v>
      </c>
      <c r="C26" s="51">
        <v>46024</v>
      </c>
      <c r="D26" s="39" t="s">
        <v>28</v>
      </c>
      <c r="E26" s="34" t="s">
        <v>57</v>
      </c>
      <c r="F26" s="41" t="s">
        <v>58</v>
      </c>
      <c r="G26" s="39" t="s">
        <v>31</v>
      </c>
      <c r="H26" s="35">
        <v>125000</v>
      </c>
      <c r="I26" s="36">
        <f>+H26*2.87%</f>
        <v>3587.5</v>
      </c>
      <c r="J26" s="36">
        <f>H26*3.04%</f>
        <v>3800</v>
      </c>
      <c r="K26" s="36">
        <f>H26-I26-J26</f>
        <v>117612.5</v>
      </c>
      <c r="L26" s="40">
        <v>17985.990000000002</v>
      </c>
      <c r="M26" s="36"/>
      <c r="N26" s="36"/>
      <c r="O26" s="36">
        <v>25</v>
      </c>
      <c r="P26" s="36"/>
      <c r="Q26" s="36">
        <v>2500</v>
      </c>
      <c r="R26" s="36">
        <v>0</v>
      </c>
      <c r="S26" s="54">
        <f t="shared" si="11"/>
        <v>27898.49</v>
      </c>
      <c r="T26" s="35">
        <f t="shared" si="10"/>
        <v>97101.51</v>
      </c>
    </row>
    <row r="27" spans="1:20" ht="39" customHeight="1" thickBot="1" x14ac:dyDescent="0.45">
      <c r="A27" s="32">
        <v>12</v>
      </c>
      <c r="B27" s="51">
        <v>44567</v>
      </c>
      <c r="C27" s="51">
        <v>45664</v>
      </c>
      <c r="D27" s="38" t="s">
        <v>28</v>
      </c>
      <c r="E27" s="52" t="s">
        <v>59</v>
      </c>
      <c r="F27" s="34" t="s">
        <v>60</v>
      </c>
      <c r="G27" s="39" t="s">
        <v>31</v>
      </c>
      <c r="H27" s="35">
        <v>70000</v>
      </c>
      <c r="I27" s="35">
        <f t="shared" si="8"/>
        <v>2009</v>
      </c>
      <c r="J27" s="35">
        <f t="shared" ref="J27:J33" si="12">H27*3.04%</f>
        <v>2128</v>
      </c>
      <c r="K27" s="35">
        <f t="shared" si="9"/>
        <v>65863</v>
      </c>
      <c r="L27" s="35">
        <v>5368.48</v>
      </c>
      <c r="M27" s="35"/>
      <c r="N27" s="44"/>
      <c r="O27" s="35">
        <f>25</f>
        <v>25</v>
      </c>
      <c r="P27" s="44"/>
      <c r="Q27" s="54"/>
      <c r="R27" s="50"/>
      <c r="S27" s="54">
        <f t="shared" si="11"/>
        <v>9530.48</v>
      </c>
      <c r="T27" s="35">
        <f t="shared" si="10"/>
        <v>60469.520000000004</v>
      </c>
    </row>
    <row r="28" spans="1:20" ht="39" customHeight="1" thickBot="1" x14ac:dyDescent="0.45">
      <c r="A28" s="32">
        <v>13</v>
      </c>
      <c r="B28" s="51">
        <v>44567</v>
      </c>
      <c r="C28" s="51">
        <v>45664</v>
      </c>
      <c r="D28" s="38" t="s">
        <v>28</v>
      </c>
      <c r="E28" s="52" t="s">
        <v>61</v>
      </c>
      <c r="F28" s="34" t="s">
        <v>62</v>
      </c>
      <c r="G28" s="39" t="s">
        <v>31</v>
      </c>
      <c r="H28" s="35">
        <v>80000</v>
      </c>
      <c r="I28" s="35">
        <f t="shared" si="8"/>
        <v>2296</v>
      </c>
      <c r="J28" s="35">
        <f t="shared" si="12"/>
        <v>2432</v>
      </c>
      <c r="K28" s="35">
        <f t="shared" si="9"/>
        <v>75272</v>
      </c>
      <c r="L28" s="35">
        <v>7400.7</v>
      </c>
      <c r="M28" s="35"/>
      <c r="N28" s="44"/>
      <c r="O28" s="35">
        <f>25</f>
        <v>25</v>
      </c>
      <c r="P28" s="44"/>
      <c r="Q28" s="54"/>
      <c r="R28" s="50"/>
      <c r="S28" s="54">
        <f t="shared" si="11"/>
        <v>12153.7</v>
      </c>
      <c r="T28" s="35">
        <f t="shared" si="10"/>
        <v>67846.3</v>
      </c>
    </row>
    <row r="29" spans="1:20" ht="39" customHeight="1" thickBot="1" x14ac:dyDescent="0.45">
      <c r="A29" s="32">
        <v>14</v>
      </c>
      <c r="B29" s="51">
        <v>45660</v>
      </c>
      <c r="C29" s="51">
        <v>45667</v>
      </c>
      <c r="D29" s="38" t="s">
        <v>28</v>
      </c>
      <c r="E29" s="52" t="s">
        <v>63</v>
      </c>
      <c r="F29" s="34" t="s">
        <v>56</v>
      </c>
      <c r="G29" s="39" t="s">
        <v>31</v>
      </c>
      <c r="H29" s="35">
        <v>70000</v>
      </c>
      <c r="I29" s="35">
        <f t="shared" si="8"/>
        <v>2009</v>
      </c>
      <c r="J29" s="35">
        <f t="shared" si="12"/>
        <v>2128</v>
      </c>
      <c r="K29" s="35">
        <f t="shared" si="9"/>
        <v>65863</v>
      </c>
      <c r="L29" s="35">
        <v>5368.48</v>
      </c>
      <c r="M29" s="35"/>
      <c r="N29" s="44"/>
      <c r="O29" s="35">
        <f>25</f>
        <v>25</v>
      </c>
      <c r="P29" s="44"/>
      <c r="Q29" s="54"/>
      <c r="R29" s="50"/>
      <c r="S29" s="54">
        <f t="shared" si="11"/>
        <v>9530.48</v>
      </c>
      <c r="T29" s="35">
        <f t="shared" si="10"/>
        <v>60469.520000000004</v>
      </c>
    </row>
    <row r="30" spans="1:20" ht="39" customHeight="1" thickBot="1" x14ac:dyDescent="0.45">
      <c r="A30" s="32">
        <v>15</v>
      </c>
      <c r="B30" s="51">
        <v>45662</v>
      </c>
      <c r="C30" s="51">
        <v>45668</v>
      </c>
      <c r="D30" s="38" t="s">
        <v>38</v>
      </c>
      <c r="E30" s="52" t="s">
        <v>64</v>
      </c>
      <c r="F30" s="34" t="s">
        <v>65</v>
      </c>
      <c r="G30" s="39" t="s">
        <v>31</v>
      </c>
      <c r="H30" s="35">
        <v>90000</v>
      </c>
      <c r="I30" s="35">
        <f t="shared" si="8"/>
        <v>2583</v>
      </c>
      <c r="J30" s="35">
        <f t="shared" si="12"/>
        <v>2736</v>
      </c>
      <c r="K30" s="35">
        <f t="shared" si="9"/>
        <v>84681</v>
      </c>
      <c r="L30" s="35">
        <v>9753.1200000000008</v>
      </c>
      <c r="M30" s="35"/>
      <c r="N30" s="44"/>
      <c r="O30" s="35">
        <f>25</f>
        <v>25</v>
      </c>
      <c r="P30" s="44"/>
      <c r="Q30" s="54">
        <v>3166.67</v>
      </c>
      <c r="R30" s="50"/>
      <c r="S30" s="54">
        <f t="shared" si="11"/>
        <v>18263.79</v>
      </c>
      <c r="T30" s="35">
        <f t="shared" si="10"/>
        <v>71736.209999999992</v>
      </c>
    </row>
    <row r="31" spans="1:20" ht="39" customHeight="1" thickBot="1" x14ac:dyDescent="0.45">
      <c r="A31" s="32">
        <v>16</v>
      </c>
      <c r="B31" s="51" t="s">
        <v>66</v>
      </c>
      <c r="C31" s="51" t="s">
        <v>67</v>
      </c>
      <c r="D31" s="38" t="s">
        <v>28</v>
      </c>
      <c r="E31" s="52" t="s">
        <v>68</v>
      </c>
      <c r="F31" s="53" t="s">
        <v>69</v>
      </c>
      <c r="G31" s="39" t="s">
        <v>31</v>
      </c>
      <c r="H31" s="35">
        <v>70000</v>
      </c>
      <c r="I31" s="35">
        <f t="shared" si="8"/>
        <v>2009</v>
      </c>
      <c r="J31" s="35">
        <f t="shared" si="12"/>
        <v>2128</v>
      </c>
      <c r="K31" s="35">
        <f t="shared" si="9"/>
        <v>65863</v>
      </c>
      <c r="L31" s="35">
        <v>5368.48</v>
      </c>
      <c r="M31" s="35"/>
      <c r="N31" s="44"/>
      <c r="O31" s="35">
        <v>25</v>
      </c>
      <c r="P31" s="35">
        <v>5341.8</v>
      </c>
      <c r="Q31" s="54"/>
      <c r="R31" s="50"/>
      <c r="S31" s="54">
        <f t="shared" si="11"/>
        <v>14872.279999999999</v>
      </c>
      <c r="T31" s="35">
        <f>H31-S31</f>
        <v>55127.72</v>
      </c>
    </row>
    <row r="32" spans="1:20" ht="39" customHeight="1" thickBot="1" x14ac:dyDescent="0.45">
      <c r="A32" s="32">
        <v>17</v>
      </c>
      <c r="B32" s="51">
        <v>44563</v>
      </c>
      <c r="C32" s="38">
        <v>45664</v>
      </c>
      <c r="D32" s="38" t="s">
        <v>28</v>
      </c>
      <c r="E32" s="52" t="s">
        <v>70</v>
      </c>
      <c r="F32" s="52" t="s">
        <v>71</v>
      </c>
      <c r="G32" s="39" t="s">
        <v>31</v>
      </c>
      <c r="H32" s="35">
        <v>60000</v>
      </c>
      <c r="I32" s="35">
        <f t="shared" si="8"/>
        <v>1722</v>
      </c>
      <c r="J32" s="35">
        <f t="shared" si="12"/>
        <v>1824</v>
      </c>
      <c r="K32" s="35">
        <f t="shared" si="9"/>
        <v>56454</v>
      </c>
      <c r="L32" s="35">
        <v>3486.68</v>
      </c>
      <c r="M32" s="35"/>
      <c r="N32" s="44"/>
      <c r="O32" s="35">
        <f>25</f>
        <v>25</v>
      </c>
      <c r="P32" s="44"/>
      <c r="Q32" s="54">
        <v>2066.67</v>
      </c>
      <c r="R32" s="50"/>
      <c r="S32" s="54">
        <f t="shared" si="11"/>
        <v>9124.35</v>
      </c>
      <c r="T32" s="35">
        <f t="shared" ref="T32:T33" si="13">H32-S32</f>
        <v>50875.65</v>
      </c>
    </row>
    <row r="33" spans="1:21" ht="39" customHeight="1" thickBot="1" x14ac:dyDescent="0.45">
      <c r="A33" s="32">
        <v>18</v>
      </c>
      <c r="B33" s="38">
        <v>45659</v>
      </c>
      <c r="C33" s="55">
        <v>45665</v>
      </c>
      <c r="D33" s="38" t="s">
        <v>28</v>
      </c>
      <c r="E33" s="56" t="s">
        <v>72</v>
      </c>
      <c r="F33" s="52" t="s">
        <v>71</v>
      </c>
      <c r="G33" s="39" t="s">
        <v>31</v>
      </c>
      <c r="H33" s="35">
        <v>50000</v>
      </c>
      <c r="I33" s="35">
        <f t="shared" si="8"/>
        <v>1435</v>
      </c>
      <c r="J33" s="35">
        <f t="shared" si="12"/>
        <v>1520</v>
      </c>
      <c r="K33" s="35">
        <f t="shared" si="9"/>
        <v>47045</v>
      </c>
      <c r="L33" s="35">
        <f>1854-1854</f>
        <v>0</v>
      </c>
      <c r="M33" s="35"/>
      <c r="N33" s="44"/>
      <c r="O33" s="35">
        <v>25</v>
      </c>
      <c r="P33" s="44"/>
      <c r="Q33" s="54">
        <v>3000</v>
      </c>
      <c r="R33" s="50"/>
      <c r="S33" s="54">
        <f t="shared" si="11"/>
        <v>5980</v>
      </c>
      <c r="T33" s="35">
        <f t="shared" si="13"/>
        <v>44020</v>
      </c>
    </row>
    <row r="34" spans="1:21" ht="48.6" customHeight="1" thickBot="1" x14ac:dyDescent="0.45">
      <c r="A34" s="32"/>
      <c r="B34" s="135" t="s">
        <v>48</v>
      </c>
      <c r="C34" s="136"/>
      <c r="D34" s="136"/>
      <c r="E34" s="136"/>
      <c r="F34" s="137"/>
      <c r="G34" s="49"/>
      <c r="H34" s="57">
        <f>SUM(H23:H33)</f>
        <v>975000</v>
      </c>
      <c r="I34" s="57">
        <f t="shared" ref="I34:T34" si="14">SUM(I23:I33)</f>
        <v>27982.5</v>
      </c>
      <c r="J34" s="57">
        <f t="shared" si="14"/>
        <v>32680</v>
      </c>
      <c r="K34" s="57">
        <f t="shared" si="14"/>
        <v>914337.5</v>
      </c>
      <c r="L34" s="57">
        <f t="shared" si="14"/>
        <v>109521.98999999998</v>
      </c>
      <c r="M34" s="57">
        <f t="shared" si="14"/>
        <v>0</v>
      </c>
      <c r="N34" s="57">
        <f t="shared" si="14"/>
        <v>0</v>
      </c>
      <c r="O34" s="57">
        <f t="shared" si="14"/>
        <v>275</v>
      </c>
      <c r="P34" s="57">
        <f t="shared" si="14"/>
        <v>5341.8</v>
      </c>
      <c r="Q34" s="57">
        <f t="shared" si="14"/>
        <v>15133.34</v>
      </c>
      <c r="R34" s="57">
        <f t="shared" si="14"/>
        <v>0</v>
      </c>
      <c r="S34" s="57">
        <f t="shared" si="14"/>
        <v>190934.63000000003</v>
      </c>
      <c r="T34" s="57">
        <f t="shared" si="14"/>
        <v>784065.37</v>
      </c>
    </row>
    <row r="35" spans="1:21" ht="37.15" customHeight="1" thickBot="1" x14ac:dyDescent="0.45">
      <c r="A35" s="32"/>
      <c r="B35" s="147" t="s">
        <v>73</v>
      </c>
      <c r="C35" s="148"/>
      <c r="D35" s="148"/>
      <c r="E35" s="148"/>
      <c r="F35" s="43"/>
      <c r="G35" s="49"/>
      <c r="H35" s="44"/>
      <c r="I35" s="44"/>
      <c r="J35" s="44"/>
      <c r="K35" s="44"/>
      <c r="L35" s="44"/>
      <c r="M35" s="44"/>
      <c r="N35" s="44"/>
      <c r="O35" s="44"/>
      <c r="P35" s="44"/>
      <c r="Q35" s="50"/>
      <c r="R35" s="50"/>
      <c r="S35" s="50"/>
      <c r="T35" s="44"/>
    </row>
    <row r="36" spans="1:21" ht="37.15" customHeight="1" thickBot="1" x14ac:dyDescent="0.45">
      <c r="A36" s="32">
        <v>19</v>
      </c>
      <c r="B36" s="51" t="s">
        <v>74</v>
      </c>
      <c r="C36" s="38" t="s">
        <v>75</v>
      </c>
      <c r="D36" s="38" t="s">
        <v>38</v>
      </c>
      <c r="E36" s="52" t="s">
        <v>76</v>
      </c>
      <c r="F36" s="58" t="s">
        <v>77</v>
      </c>
      <c r="G36" s="39" t="s">
        <v>31</v>
      </c>
      <c r="H36" s="35">
        <v>240000</v>
      </c>
      <c r="I36" s="35">
        <f t="shared" ref="I36:I39" si="15">H36*2.87%</f>
        <v>6888</v>
      </c>
      <c r="J36" s="35">
        <f>216748.3*3.04%</f>
        <v>6589.1483199999993</v>
      </c>
      <c r="K36" s="35">
        <f t="shared" ref="K36:K39" si="16">H36-I36-J36</f>
        <v>226522.85167999999</v>
      </c>
      <c r="L36" s="35">
        <v>45213.58</v>
      </c>
      <c r="M36" s="35"/>
      <c r="N36" s="35"/>
      <c r="O36" s="35">
        <v>25</v>
      </c>
      <c r="P36" s="35"/>
      <c r="Q36" s="54"/>
      <c r="R36" s="54">
        <v>0</v>
      </c>
      <c r="S36" s="54">
        <f>I36+J36+N36+O36+P36+L36-R36+Q36</f>
        <v>58715.728320000002</v>
      </c>
      <c r="T36" s="35">
        <f t="shared" ref="T36:T39" si="17">H36-S36</f>
        <v>181284.27168000001</v>
      </c>
    </row>
    <row r="37" spans="1:21" ht="40.15" customHeight="1" thickBot="1" x14ac:dyDescent="0.45">
      <c r="A37" s="32">
        <v>20</v>
      </c>
      <c r="B37" s="51">
        <v>44198</v>
      </c>
      <c r="C37" s="51">
        <v>45664</v>
      </c>
      <c r="D37" s="38" t="s">
        <v>28</v>
      </c>
      <c r="E37" s="52" t="s">
        <v>78</v>
      </c>
      <c r="F37" s="53" t="s">
        <v>79</v>
      </c>
      <c r="G37" s="59" t="s">
        <v>31</v>
      </c>
      <c r="H37" s="35">
        <v>150000</v>
      </c>
      <c r="I37" s="35">
        <f>H37*2.87%</f>
        <v>4305</v>
      </c>
      <c r="J37" s="54">
        <f>H37*3.04%</f>
        <v>4560</v>
      </c>
      <c r="K37" s="35">
        <f>H37-I37-J37</f>
        <v>141135</v>
      </c>
      <c r="L37" s="35">
        <v>23866.62</v>
      </c>
      <c r="M37" s="35"/>
      <c r="N37" s="35">
        <v>0</v>
      </c>
      <c r="O37" s="35">
        <v>25</v>
      </c>
      <c r="P37" s="35">
        <v>9801.4</v>
      </c>
      <c r="Q37" s="54"/>
      <c r="R37" s="54"/>
      <c r="S37" s="54">
        <f t="shared" ref="S37:S39" si="18">I37+J37+N37+O37+P37+L37-R37+Q37</f>
        <v>42558.020000000004</v>
      </c>
      <c r="T37" s="35">
        <f>H37-S37</f>
        <v>107441.98</v>
      </c>
    </row>
    <row r="38" spans="1:21" ht="36.75" customHeight="1" thickBot="1" x14ac:dyDescent="0.45">
      <c r="A38" s="32">
        <v>21</v>
      </c>
      <c r="B38" s="51">
        <v>44938</v>
      </c>
      <c r="C38" s="51">
        <v>45664</v>
      </c>
      <c r="D38" s="38" t="s">
        <v>38</v>
      </c>
      <c r="E38" s="52" t="s">
        <v>80</v>
      </c>
      <c r="F38" s="53" t="s">
        <v>81</v>
      </c>
      <c r="G38" s="39" t="s">
        <v>31</v>
      </c>
      <c r="H38" s="35">
        <v>95000</v>
      </c>
      <c r="I38" s="35">
        <f t="shared" si="15"/>
        <v>2726.5</v>
      </c>
      <c r="J38" s="35">
        <f t="shared" ref="J38:J39" si="19">H38*3.04%</f>
        <v>2888</v>
      </c>
      <c r="K38" s="35">
        <f t="shared" si="16"/>
        <v>89385.5</v>
      </c>
      <c r="L38" s="35">
        <v>10929.24</v>
      </c>
      <c r="M38" s="35"/>
      <c r="N38" s="35"/>
      <c r="O38" s="35">
        <v>25</v>
      </c>
      <c r="P38" s="35"/>
      <c r="Q38" s="54"/>
      <c r="R38" s="54"/>
      <c r="S38" s="54">
        <f t="shared" si="18"/>
        <v>16568.739999999998</v>
      </c>
      <c r="T38" s="35">
        <f t="shared" si="17"/>
        <v>78431.260000000009</v>
      </c>
    </row>
    <row r="39" spans="1:21" ht="37.15" customHeight="1" thickBot="1" x14ac:dyDescent="0.45">
      <c r="A39" s="32">
        <v>22</v>
      </c>
      <c r="B39" s="51">
        <v>45661</v>
      </c>
      <c r="C39" s="51">
        <v>45668</v>
      </c>
      <c r="D39" s="38" t="s">
        <v>38</v>
      </c>
      <c r="E39" s="60" t="s">
        <v>82</v>
      </c>
      <c r="F39" s="53" t="s">
        <v>81</v>
      </c>
      <c r="G39" s="39" t="s">
        <v>31</v>
      </c>
      <c r="H39" s="35">
        <v>80000</v>
      </c>
      <c r="I39" s="35">
        <f t="shared" si="15"/>
        <v>2296</v>
      </c>
      <c r="J39" s="35">
        <f t="shared" si="19"/>
        <v>2432</v>
      </c>
      <c r="K39" s="35">
        <f t="shared" si="16"/>
        <v>75272</v>
      </c>
      <c r="L39" s="35">
        <f>7400.87</f>
        <v>7400.87</v>
      </c>
      <c r="M39" s="35"/>
      <c r="N39" s="35"/>
      <c r="O39" s="35">
        <v>25</v>
      </c>
      <c r="P39" s="35"/>
      <c r="Q39" s="54"/>
      <c r="R39" s="54"/>
      <c r="S39" s="54">
        <f t="shared" si="18"/>
        <v>12153.869999999999</v>
      </c>
      <c r="T39" s="35">
        <f t="shared" si="17"/>
        <v>67846.13</v>
      </c>
    </row>
    <row r="40" spans="1:21" ht="48.6" customHeight="1" thickBot="1" x14ac:dyDescent="0.45">
      <c r="A40" s="32"/>
      <c r="B40" s="135" t="s">
        <v>48</v>
      </c>
      <c r="C40" s="136"/>
      <c r="D40" s="136"/>
      <c r="E40" s="136"/>
      <c r="F40" s="137"/>
      <c r="G40" s="49"/>
      <c r="H40" s="45">
        <f t="shared" ref="H40:T40" si="20">SUM(H36:H39)</f>
        <v>565000</v>
      </c>
      <c r="I40" s="45">
        <f t="shared" si="20"/>
        <v>16215.5</v>
      </c>
      <c r="J40" s="45">
        <f t="shared" si="20"/>
        <v>16469.14832</v>
      </c>
      <c r="K40" s="45">
        <f t="shared" si="20"/>
        <v>532315.35167999996</v>
      </c>
      <c r="L40" s="45">
        <f t="shared" si="20"/>
        <v>87410.31</v>
      </c>
      <c r="M40" s="45">
        <f t="shared" si="20"/>
        <v>0</v>
      </c>
      <c r="N40" s="45">
        <f t="shared" si="20"/>
        <v>0</v>
      </c>
      <c r="O40" s="45">
        <f t="shared" si="20"/>
        <v>100</v>
      </c>
      <c r="P40" s="45">
        <f t="shared" si="20"/>
        <v>9801.4</v>
      </c>
      <c r="Q40" s="45">
        <f t="shared" si="20"/>
        <v>0</v>
      </c>
      <c r="R40" s="45">
        <f t="shared" si="20"/>
        <v>0</v>
      </c>
      <c r="S40" s="45">
        <f t="shared" si="20"/>
        <v>129996.35832</v>
      </c>
      <c r="T40" s="45">
        <f t="shared" si="20"/>
        <v>435003.64168</v>
      </c>
    </row>
    <row r="41" spans="1:21" ht="48.6" customHeight="1" thickBot="1" x14ac:dyDescent="0.45">
      <c r="A41" s="32"/>
      <c r="B41" s="147" t="s">
        <v>83</v>
      </c>
      <c r="C41" s="148"/>
      <c r="D41" s="148"/>
      <c r="E41" s="149"/>
      <c r="F41" s="43"/>
      <c r="G41" s="49"/>
      <c r="H41" s="44"/>
      <c r="I41" s="44"/>
      <c r="J41" s="44"/>
      <c r="K41" s="44"/>
      <c r="L41" s="44"/>
      <c r="M41" s="44"/>
      <c r="N41" s="44"/>
      <c r="O41" s="35"/>
      <c r="P41" s="44"/>
      <c r="Q41" s="50"/>
      <c r="R41" s="50"/>
      <c r="S41" s="50"/>
      <c r="T41" s="44"/>
    </row>
    <row r="42" spans="1:21" ht="48" customHeight="1" thickBot="1" x14ac:dyDescent="0.45">
      <c r="A42" s="32">
        <v>23</v>
      </c>
      <c r="B42" s="51">
        <v>45659</v>
      </c>
      <c r="C42" s="51">
        <v>46024</v>
      </c>
      <c r="D42" s="38" t="s">
        <v>38</v>
      </c>
      <c r="E42" s="52" t="s">
        <v>84</v>
      </c>
      <c r="F42" s="52" t="s">
        <v>85</v>
      </c>
      <c r="G42" s="39" t="s">
        <v>31</v>
      </c>
      <c r="H42" s="35">
        <v>250000</v>
      </c>
      <c r="I42" s="36">
        <f>H42*2.87%</f>
        <v>7175</v>
      </c>
      <c r="J42" s="36">
        <f>216748.303*3.04%</f>
        <v>6589.1484112000007</v>
      </c>
      <c r="K42" s="36">
        <f t="shared" ref="K42:K43" si="21">H42-I42-J42</f>
        <v>236235.8515888</v>
      </c>
      <c r="L42" s="40">
        <v>47641.83</v>
      </c>
      <c r="M42" s="36"/>
      <c r="N42" s="36"/>
      <c r="O42" s="36">
        <v>25</v>
      </c>
      <c r="P42" s="36"/>
      <c r="Q42" s="36">
        <v>0</v>
      </c>
      <c r="R42" s="36">
        <v>0</v>
      </c>
      <c r="S42" s="36">
        <f>I42+J42+N42+O42+P42+L42+Q42</f>
        <v>61430.978411200005</v>
      </c>
      <c r="T42" s="35">
        <f>H42-S42</f>
        <v>188569.02158880001</v>
      </c>
    </row>
    <row r="43" spans="1:21" ht="36.75" customHeight="1" thickBot="1" x14ac:dyDescent="0.45">
      <c r="A43" s="32">
        <v>24</v>
      </c>
      <c r="B43" s="38">
        <v>44936</v>
      </c>
      <c r="C43" s="55">
        <v>45664</v>
      </c>
      <c r="D43" s="38" t="s">
        <v>28</v>
      </c>
      <c r="E43" s="56" t="s">
        <v>86</v>
      </c>
      <c r="F43" s="52" t="s">
        <v>87</v>
      </c>
      <c r="G43" s="39" t="s">
        <v>31</v>
      </c>
      <c r="H43" s="35">
        <v>95000</v>
      </c>
      <c r="I43" s="35">
        <f t="shared" ref="I43" si="22">H43*2.87%</f>
        <v>2726.5</v>
      </c>
      <c r="J43" s="35">
        <f t="shared" ref="J43" si="23">H43*3.04%</f>
        <v>2888</v>
      </c>
      <c r="K43" s="35">
        <f t="shared" si="21"/>
        <v>89385.5</v>
      </c>
      <c r="L43" s="35">
        <v>10929.24</v>
      </c>
      <c r="M43" s="35"/>
      <c r="N43" s="44"/>
      <c r="O43" s="35">
        <v>25</v>
      </c>
      <c r="P43" s="44"/>
      <c r="Q43" s="54"/>
      <c r="R43" s="50"/>
      <c r="S43" s="36">
        <f>I43+J43+N43+O43+P43+L43+Q43</f>
        <v>16568.739999999998</v>
      </c>
      <c r="T43" s="35">
        <f t="shared" ref="T43" si="24">H43-S43</f>
        <v>78431.260000000009</v>
      </c>
    </row>
    <row r="44" spans="1:21" ht="36.75" customHeight="1" thickBot="1" x14ac:dyDescent="0.45">
      <c r="A44" s="32">
        <v>25</v>
      </c>
      <c r="B44" s="38">
        <v>45666</v>
      </c>
      <c r="C44" s="55">
        <v>46024</v>
      </c>
      <c r="D44" s="38" t="s">
        <v>38</v>
      </c>
      <c r="E44" s="56" t="s">
        <v>88</v>
      </c>
      <c r="F44" s="52" t="s">
        <v>89</v>
      </c>
      <c r="G44" s="39" t="s">
        <v>31</v>
      </c>
      <c r="H44" s="35">
        <v>75000</v>
      </c>
      <c r="I44" s="35">
        <f>H44*2.87%</f>
        <v>2152.5</v>
      </c>
      <c r="J44" s="35">
        <f>H44*3.04%</f>
        <v>2280</v>
      </c>
      <c r="K44" s="35">
        <f>H44-I44-J44</f>
        <v>70567.5</v>
      </c>
      <c r="L44" s="35">
        <v>6309.38</v>
      </c>
      <c r="M44" s="35"/>
      <c r="N44" s="44"/>
      <c r="O44" s="35">
        <v>25</v>
      </c>
      <c r="P44" s="44"/>
      <c r="Q44" s="54">
        <v>0</v>
      </c>
      <c r="R44" s="50"/>
      <c r="S44" s="36">
        <f>I44+J44+L44+N44+O44+P44+Q44</f>
        <v>10766.880000000001</v>
      </c>
      <c r="T44" s="35">
        <f>H44-S44</f>
        <v>64233.119999999995</v>
      </c>
    </row>
    <row r="45" spans="1:21" ht="40.15" customHeight="1" thickBot="1" x14ac:dyDescent="0.45">
      <c r="A45" s="32"/>
      <c r="B45" s="135" t="s">
        <v>48</v>
      </c>
      <c r="C45" s="136"/>
      <c r="D45" s="136"/>
      <c r="E45" s="136"/>
      <c r="F45" s="137"/>
      <c r="G45" s="61"/>
      <c r="H45" s="45">
        <f>SUM(H42:H44)</f>
        <v>420000</v>
      </c>
      <c r="I45" s="45">
        <f t="shared" ref="I45:T45" si="25">SUM(I42:I44)</f>
        <v>12054</v>
      </c>
      <c r="J45" s="45">
        <f t="shared" si="25"/>
        <v>11757.1484112</v>
      </c>
      <c r="K45" s="45">
        <f t="shared" si="25"/>
        <v>396188.85158879997</v>
      </c>
      <c r="L45" s="45">
        <f t="shared" si="25"/>
        <v>64880.45</v>
      </c>
      <c r="M45" s="45">
        <f t="shared" si="25"/>
        <v>0</v>
      </c>
      <c r="N45" s="45">
        <f t="shared" si="25"/>
        <v>0</v>
      </c>
      <c r="O45" s="45">
        <f t="shared" si="25"/>
        <v>75</v>
      </c>
      <c r="P45" s="45">
        <f t="shared" si="25"/>
        <v>0</v>
      </c>
      <c r="Q45" s="45">
        <f t="shared" si="25"/>
        <v>0</v>
      </c>
      <c r="R45" s="45">
        <f t="shared" si="25"/>
        <v>0</v>
      </c>
      <c r="S45" s="45">
        <f t="shared" si="25"/>
        <v>88766.598411200015</v>
      </c>
      <c r="T45" s="45">
        <f t="shared" si="25"/>
        <v>331233.40158880001</v>
      </c>
    </row>
    <row r="46" spans="1:21" ht="50.25" customHeight="1" thickBot="1" x14ac:dyDescent="0.45">
      <c r="A46" s="32"/>
      <c r="B46" s="147" t="s">
        <v>90</v>
      </c>
      <c r="C46" s="148"/>
      <c r="D46" s="148"/>
      <c r="E46" s="149"/>
      <c r="F46" s="43"/>
      <c r="G46" s="49"/>
      <c r="H46" s="44"/>
      <c r="I46" s="44"/>
      <c r="J46" s="44"/>
      <c r="K46" s="44"/>
      <c r="L46" s="44"/>
      <c r="M46" s="44"/>
      <c r="N46" s="44"/>
      <c r="O46" s="35"/>
      <c r="P46" s="44"/>
      <c r="Q46" s="50"/>
      <c r="R46" s="50"/>
      <c r="S46" s="50"/>
      <c r="T46" s="44"/>
    </row>
    <row r="47" spans="1:21" ht="36.75" customHeight="1" thickBot="1" x14ac:dyDescent="0.45">
      <c r="A47" s="32">
        <v>26</v>
      </c>
      <c r="B47" s="51">
        <v>45659</v>
      </c>
      <c r="C47" s="51">
        <v>45665</v>
      </c>
      <c r="D47" s="38" t="s">
        <v>28</v>
      </c>
      <c r="E47" s="52" t="s">
        <v>91</v>
      </c>
      <c r="F47" s="53" t="s">
        <v>92</v>
      </c>
      <c r="G47" s="39" t="s">
        <v>31</v>
      </c>
      <c r="H47" s="35">
        <v>225000</v>
      </c>
      <c r="I47" s="35">
        <f t="shared" ref="I47:I52" si="26">H47*2.87%</f>
        <v>6457.5</v>
      </c>
      <c r="J47" s="35">
        <f>216748.3*3.04%</f>
        <v>6589.1483199999993</v>
      </c>
      <c r="K47" s="35">
        <f t="shared" ref="K47:K52" si="27">H47-I47-J47</f>
        <v>211953.35167999999</v>
      </c>
      <c r="L47" s="35">
        <v>41571.21</v>
      </c>
      <c r="M47" s="35"/>
      <c r="N47" s="44"/>
      <c r="O47" s="35">
        <v>25</v>
      </c>
      <c r="P47" s="44"/>
      <c r="Q47" s="54"/>
      <c r="R47" s="54"/>
      <c r="S47" s="54">
        <f>I47+J47+N47+O47+P47+L47+Q47</f>
        <v>54642.858319999999</v>
      </c>
      <c r="T47" s="35">
        <f t="shared" ref="T47:T52" si="28">H47-S47</f>
        <v>170357.14168</v>
      </c>
    </row>
    <row r="48" spans="1:21" ht="36.75" customHeight="1" thickBot="1" x14ac:dyDescent="0.45">
      <c r="A48" s="32">
        <v>27</v>
      </c>
      <c r="B48" s="51">
        <v>43872</v>
      </c>
      <c r="C48" s="51">
        <v>45696</v>
      </c>
      <c r="D48" s="38" t="s">
        <v>38</v>
      </c>
      <c r="E48" s="52" t="s">
        <v>93</v>
      </c>
      <c r="F48" s="53" t="s">
        <v>94</v>
      </c>
      <c r="G48" s="39" t="s">
        <v>31</v>
      </c>
      <c r="H48" s="35">
        <v>150000</v>
      </c>
      <c r="I48" s="35">
        <f t="shared" si="26"/>
        <v>4305</v>
      </c>
      <c r="J48" s="35">
        <f t="shared" ref="J48:J52" si="29">H48*3.04%</f>
        <v>4560</v>
      </c>
      <c r="K48" s="35">
        <f t="shared" si="27"/>
        <v>141135</v>
      </c>
      <c r="L48" s="35">
        <v>23866.62</v>
      </c>
      <c r="M48" s="35"/>
      <c r="N48" s="44"/>
      <c r="O48" s="35">
        <v>25</v>
      </c>
      <c r="P48" s="44"/>
      <c r="Q48" s="54"/>
      <c r="R48" s="50"/>
      <c r="S48" s="54">
        <f t="shared" ref="S48:S54" si="30">I48+J48+N48+O48+P48+L48+Q48</f>
        <v>32756.62</v>
      </c>
      <c r="T48" s="35">
        <f t="shared" si="28"/>
        <v>117243.38</v>
      </c>
      <c r="U48" s="62"/>
    </row>
    <row r="49" spans="1:74" ht="36.75" customHeight="1" thickBot="1" x14ac:dyDescent="0.45">
      <c r="A49" s="32">
        <v>28</v>
      </c>
      <c r="B49" s="51">
        <v>44199</v>
      </c>
      <c r="C49" s="38">
        <v>45665</v>
      </c>
      <c r="D49" s="63" t="s">
        <v>28</v>
      </c>
      <c r="E49" s="52" t="s">
        <v>95</v>
      </c>
      <c r="F49" s="64" t="s">
        <v>96</v>
      </c>
      <c r="G49" s="39" t="s">
        <v>31</v>
      </c>
      <c r="H49" s="35">
        <v>95000</v>
      </c>
      <c r="I49" s="35">
        <f t="shared" si="26"/>
        <v>2726.5</v>
      </c>
      <c r="J49" s="35">
        <f t="shared" si="29"/>
        <v>2888</v>
      </c>
      <c r="K49" s="35">
        <f t="shared" si="27"/>
        <v>89385.5</v>
      </c>
      <c r="L49" s="35">
        <v>10449.299999999999</v>
      </c>
      <c r="M49" s="35"/>
      <c r="N49" s="35">
        <v>1919.78</v>
      </c>
      <c r="O49" s="35">
        <v>25</v>
      </c>
      <c r="P49" s="44"/>
      <c r="Q49" s="54"/>
      <c r="R49" s="50"/>
      <c r="S49" s="54">
        <f t="shared" si="30"/>
        <v>18008.579999999998</v>
      </c>
      <c r="T49" s="35">
        <f t="shared" si="28"/>
        <v>76991.42</v>
      </c>
    </row>
    <row r="50" spans="1:74" ht="37.15" customHeight="1" thickBot="1" x14ac:dyDescent="0.45">
      <c r="A50" s="32">
        <v>29</v>
      </c>
      <c r="B50" s="51">
        <v>44621</v>
      </c>
      <c r="C50" s="51">
        <v>45723</v>
      </c>
      <c r="D50" s="38" t="s">
        <v>38</v>
      </c>
      <c r="E50" s="52" t="s">
        <v>97</v>
      </c>
      <c r="F50" s="53" t="s">
        <v>98</v>
      </c>
      <c r="G50" s="39" t="s">
        <v>31</v>
      </c>
      <c r="H50" s="35">
        <v>92000</v>
      </c>
      <c r="I50" s="35">
        <f t="shared" si="26"/>
        <v>2640.4</v>
      </c>
      <c r="J50" s="35">
        <f t="shared" si="29"/>
        <v>2796.8</v>
      </c>
      <c r="K50" s="35">
        <f t="shared" si="27"/>
        <v>86562.8</v>
      </c>
      <c r="L50" s="35">
        <v>10223.57</v>
      </c>
      <c r="M50" s="35"/>
      <c r="N50" s="44"/>
      <c r="O50" s="35">
        <v>25</v>
      </c>
      <c r="P50" s="44"/>
      <c r="Q50" s="54"/>
      <c r="R50" s="50"/>
      <c r="S50" s="54">
        <f t="shared" si="30"/>
        <v>15685.77</v>
      </c>
      <c r="T50" s="35">
        <f t="shared" si="28"/>
        <v>76314.23</v>
      </c>
    </row>
    <row r="51" spans="1:74" ht="37.15" customHeight="1" thickBot="1" x14ac:dyDescent="0.45">
      <c r="A51" s="32">
        <v>30</v>
      </c>
      <c r="B51" s="38">
        <v>44566</v>
      </c>
      <c r="C51" s="55">
        <v>45664</v>
      </c>
      <c r="D51" s="38" t="s">
        <v>28</v>
      </c>
      <c r="E51" s="52" t="s">
        <v>99</v>
      </c>
      <c r="F51" s="52" t="s">
        <v>100</v>
      </c>
      <c r="G51" s="39" t="s">
        <v>31</v>
      </c>
      <c r="H51" s="35">
        <v>95000</v>
      </c>
      <c r="I51" s="35">
        <f t="shared" si="26"/>
        <v>2726.5</v>
      </c>
      <c r="J51" s="35">
        <f t="shared" si="29"/>
        <v>2888</v>
      </c>
      <c r="K51" s="35">
        <f t="shared" si="27"/>
        <v>89385.5</v>
      </c>
      <c r="L51" s="35">
        <v>10929.24</v>
      </c>
      <c r="M51" s="35"/>
      <c r="N51" s="44"/>
      <c r="O51" s="35">
        <v>25</v>
      </c>
      <c r="P51" s="44"/>
      <c r="Q51" s="54"/>
      <c r="R51" s="50"/>
      <c r="S51" s="54">
        <f t="shared" si="30"/>
        <v>16568.739999999998</v>
      </c>
      <c r="T51" s="35">
        <f t="shared" si="28"/>
        <v>78431.260000000009</v>
      </c>
    </row>
    <row r="52" spans="1:74" ht="36.75" customHeight="1" thickBot="1" x14ac:dyDescent="0.45">
      <c r="A52" s="32">
        <v>31</v>
      </c>
      <c r="B52" s="38">
        <v>45661</v>
      </c>
      <c r="C52" s="55">
        <v>45668</v>
      </c>
      <c r="D52" s="38" t="s">
        <v>38</v>
      </c>
      <c r="E52" s="56" t="s">
        <v>101</v>
      </c>
      <c r="F52" s="52" t="s">
        <v>98</v>
      </c>
      <c r="G52" s="39" t="s">
        <v>31</v>
      </c>
      <c r="H52" s="35">
        <v>80000</v>
      </c>
      <c r="I52" s="35">
        <f t="shared" si="26"/>
        <v>2296</v>
      </c>
      <c r="J52" s="35">
        <f t="shared" si="29"/>
        <v>2432</v>
      </c>
      <c r="K52" s="35">
        <f t="shared" si="27"/>
        <v>75272</v>
      </c>
      <c r="L52" s="35">
        <v>7400.87</v>
      </c>
      <c r="M52" s="35"/>
      <c r="N52" s="44"/>
      <c r="O52" s="35">
        <v>25</v>
      </c>
      <c r="P52" s="44"/>
      <c r="Q52" s="54"/>
      <c r="R52" s="50"/>
      <c r="S52" s="54">
        <f t="shared" si="30"/>
        <v>12153.869999999999</v>
      </c>
      <c r="T52" s="35">
        <f t="shared" si="28"/>
        <v>67846.13</v>
      </c>
    </row>
    <row r="53" spans="1:74" ht="36.75" customHeight="1" thickBot="1" x14ac:dyDescent="0.45">
      <c r="A53" s="32">
        <v>32</v>
      </c>
      <c r="B53" s="38" t="s">
        <v>74</v>
      </c>
      <c r="C53" s="55" t="s">
        <v>102</v>
      </c>
      <c r="D53" s="38" t="s">
        <v>38</v>
      </c>
      <c r="E53" s="56" t="s">
        <v>103</v>
      </c>
      <c r="F53" s="52" t="s">
        <v>89</v>
      </c>
      <c r="G53" s="39" t="s">
        <v>31</v>
      </c>
      <c r="H53" s="35">
        <v>120000</v>
      </c>
      <c r="I53" s="35">
        <f>H53*2.87%</f>
        <v>3444</v>
      </c>
      <c r="J53" s="35">
        <f>H53*3.04%</f>
        <v>3648</v>
      </c>
      <c r="K53" s="35">
        <f>H53-I53-J53</f>
        <v>112908</v>
      </c>
      <c r="L53" s="35">
        <v>16809.87</v>
      </c>
      <c r="M53" s="35"/>
      <c r="N53" s="44">
        <v>0</v>
      </c>
      <c r="O53" s="35">
        <v>25</v>
      </c>
      <c r="P53" s="44"/>
      <c r="Q53" s="54">
        <v>2066.67</v>
      </c>
      <c r="R53" s="50"/>
      <c r="S53" s="54">
        <f t="shared" si="30"/>
        <v>25993.54</v>
      </c>
      <c r="T53" s="35">
        <f>H53-S53</f>
        <v>94006.459999999992</v>
      </c>
    </row>
    <row r="54" spans="1:74" ht="37.15" customHeight="1" thickBot="1" x14ac:dyDescent="0.45">
      <c r="A54" s="32">
        <v>33</v>
      </c>
      <c r="B54" s="51">
        <v>45663</v>
      </c>
      <c r="C54" s="38">
        <v>45669</v>
      </c>
      <c r="D54" s="38" t="s">
        <v>28</v>
      </c>
      <c r="E54" s="52" t="s">
        <v>104</v>
      </c>
      <c r="F54" s="52" t="s">
        <v>71</v>
      </c>
      <c r="G54" s="39" t="s">
        <v>31</v>
      </c>
      <c r="H54" s="35">
        <v>65000</v>
      </c>
      <c r="I54" s="35">
        <f t="shared" ref="I54" si="31">H54*2.87%</f>
        <v>1865.5</v>
      </c>
      <c r="J54" s="35">
        <f t="shared" ref="J54" si="32">H54*3.04%</f>
        <v>1976</v>
      </c>
      <c r="K54" s="35">
        <f t="shared" ref="K54" si="33">H54-I54-J54</f>
        <v>61158.5</v>
      </c>
      <c r="L54" s="35">
        <v>4427.58</v>
      </c>
      <c r="M54" s="35"/>
      <c r="N54" s="44"/>
      <c r="O54" s="35">
        <f>25</f>
        <v>25</v>
      </c>
      <c r="P54" s="44"/>
      <c r="Q54" s="54"/>
      <c r="R54" s="50"/>
      <c r="S54" s="54">
        <f t="shared" si="30"/>
        <v>8294.08</v>
      </c>
      <c r="T54" s="35">
        <f t="shared" ref="T54" si="34">H54-S54</f>
        <v>56705.919999999998</v>
      </c>
    </row>
    <row r="55" spans="1:74" ht="40.15" customHeight="1" thickBot="1" x14ac:dyDescent="0.45">
      <c r="A55" s="32"/>
      <c r="B55" s="135" t="s">
        <v>48</v>
      </c>
      <c r="C55" s="136"/>
      <c r="D55" s="136"/>
      <c r="E55" s="136"/>
      <c r="F55" s="137"/>
      <c r="G55" s="61"/>
      <c r="H55" s="45">
        <f>SUM(H47:H54)</f>
        <v>922000</v>
      </c>
      <c r="I55" s="45">
        <f t="shared" ref="I55:S55" si="35">SUM(I47:I54)</f>
        <v>26461.4</v>
      </c>
      <c r="J55" s="45">
        <f t="shared" si="35"/>
        <v>27777.94832</v>
      </c>
      <c r="K55" s="45">
        <f t="shared" si="35"/>
        <v>867760.65168000001</v>
      </c>
      <c r="L55" s="45">
        <f t="shared" si="35"/>
        <v>125678.26000000001</v>
      </c>
      <c r="M55" s="45">
        <f t="shared" si="35"/>
        <v>0</v>
      </c>
      <c r="N55" s="45">
        <f t="shared" si="35"/>
        <v>1919.78</v>
      </c>
      <c r="O55" s="45">
        <f>SUM(O47:O54)</f>
        <v>200</v>
      </c>
      <c r="P55" s="45">
        <f t="shared" si="35"/>
        <v>0</v>
      </c>
      <c r="Q55" s="45">
        <f t="shared" si="35"/>
        <v>2066.67</v>
      </c>
      <c r="R55" s="45">
        <f t="shared" si="35"/>
        <v>0</v>
      </c>
      <c r="S55" s="45">
        <f t="shared" si="35"/>
        <v>184104.05831999998</v>
      </c>
      <c r="T55" s="45">
        <f>SUM(T47:T54)</f>
        <v>737895.94168000005</v>
      </c>
    </row>
    <row r="56" spans="1:74" ht="48.6" customHeight="1" thickBot="1" x14ac:dyDescent="0.45">
      <c r="A56" s="32"/>
      <c r="B56" s="147" t="s">
        <v>105</v>
      </c>
      <c r="C56" s="148"/>
      <c r="D56" s="148"/>
      <c r="E56" s="149"/>
      <c r="F56" s="43"/>
      <c r="G56" s="61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44"/>
      <c r="T56" s="44"/>
    </row>
    <row r="57" spans="1:74" ht="40.15" customHeight="1" thickBot="1" x14ac:dyDescent="0.45">
      <c r="A57" s="32">
        <v>34</v>
      </c>
      <c r="B57" s="51">
        <v>45662</v>
      </c>
      <c r="C57" s="51">
        <v>45668</v>
      </c>
      <c r="D57" s="38" t="s">
        <v>28</v>
      </c>
      <c r="E57" s="52" t="s">
        <v>106</v>
      </c>
      <c r="F57" s="53" t="s">
        <v>107</v>
      </c>
      <c r="G57" s="59" t="s">
        <v>31</v>
      </c>
      <c r="H57" s="35">
        <v>155000</v>
      </c>
      <c r="I57" s="35">
        <f>H57*2.87%</f>
        <v>4448.5</v>
      </c>
      <c r="J57" s="54">
        <f>H57*3.04%</f>
        <v>4712</v>
      </c>
      <c r="K57" s="35">
        <f>H57-I57-J57</f>
        <v>145839.5</v>
      </c>
      <c r="L57" s="35">
        <v>24562.799999999999</v>
      </c>
      <c r="M57" s="35"/>
      <c r="N57" s="35">
        <v>1919.78</v>
      </c>
      <c r="O57" s="35">
        <v>25</v>
      </c>
      <c r="P57" s="35">
        <v>0</v>
      </c>
      <c r="Q57" s="54"/>
      <c r="R57" s="54"/>
      <c r="S57" s="54">
        <f>I57+J57+L57+N57+O57+P57+Q57</f>
        <v>35668.080000000002</v>
      </c>
      <c r="T57" s="35">
        <f>H57-S57</f>
        <v>119331.92</v>
      </c>
    </row>
    <row r="58" spans="1:74" ht="40.15" customHeight="1" thickBot="1" x14ac:dyDescent="0.45">
      <c r="A58" s="32">
        <v>35</v>
      </c>
      <c r="B58" s="38">
        <v>45664</v>
      </c>
      <c r="C58" s="38">
        <v>46023</v>
      </c>
      <c r="D58" s="38" t="s">
        <v>28</v>
      </c>
      <c r="E58" s="52" t="s">
        <v>108</v>
      </c>
      <c r="F58" s="52" t="s">
        <v>109</v>
      </c>
      <c r="G58" s="59" t="s">
        <v>31</v>
      </c>
      <c r="H58" s="35">
        <v>90000</v>
      </c>
      <c r="I58" s="35">
        <f>H58*2.87%</f>
        <v>2583</v>
      </c>
      <c r="J58" s="54">
        <f>H58*3.04%</f>
        <v>2736</v>
      </c>
      <c r="K58" s="35">
        <f>H58-I58-J58</f>
        <v>84681</v>
      </c>
      <c r="L58" s="35">
        <v>9753.1200000000008</v>
      </c>
      <c r="M58" s="35"/>
      <c r="N58" s="35">
        <v>0</v>
      </c>
      <c r="O58" s="35">
        <v>25</v>
      </c>
      <c r="P58" s="35">
        <v>0</v>
      </c>
      <c r="Q58" s="54"/>
      <c r="R58" s="54"/>
      <c r="S58" s="54">
        <f t="shared" ref="S58:S59" si="36">I58+J58+L58+N58+O58+P58+Q58</f>
        <v>15097.12</v>
      </c>
      <c r="T58" s="35">
        <f>H58-S58</f>
        <v>74902.880000000005</v>
      </c>
    </row>
    <row r="59" spans="1:74" ht="40.15" customHeight="1" thickBot="1" x14ac:dyDescent="0.45">
      <c r="A59" s="32">
        <v>36</v>
      </c>
      <c r="B59" s="38">
        <v>44199</v>
      </c>
      <c r="C59" s="38">
        <v>45665</v>
      </c>
      <c r="D59" s="38" t="s">
        <v>28</v>
      </c>
      <c r="E59" s="52" t="s">
        <v>110</v>
      </c>
      <c r="F59" s="52" t="s">
        <v>109</v>
      </c>
      <c r="G59" s="59" t="s">
        <v>31</v>
      </c>
      <c r="H59" s="35">
        <v>80000</v>
      </c>
      <c r="I59" s="35">
        <f>H59*2.87%</f>
        <v>2296</v>
      </c>
      <c r="J59" s="54">
        <f>H59*3.04%</f>
        <v>2432</v>
      </c>
      <c r="K59" s="35">
        <f>H59-I59-J59</f>
        <v>75272</v>
      </c>
      <c r="L59" s="35">
        <v>7400.87</v>
      </c>
      <c r="M59" s="35"/>
      <c r="N59" s="35">
        <v>0</v>
      </c>
      <c r="O59" s="35">
        <v>25</v>
      </c>
      <c r="P59" s="35">
        <v>5341.8</v>
      </c>
      <c r="Q59" s="54"/>
      <c r="R59" s="54"/>
      <c r="S59" s="54">
        <f t="shared" si="36"/>
        <v>17495.669999999998</v>
      </c>
      <c r="T59" s="35">
        <f>H59-S59</f>
        <v>62504.33</v>
      </c>
    </row>
    <row r="60" spans="1:74" ht="48.6" customHeight="1" thickBot="1" x14ac:dyDescent="0.45">
      <c r="A60" s="32"/>
      <c r="B60" s="135" t="s">
        <v>48</v>
      </c>
      <c r="C60" s="136"/>
      <c r="D60" s="136"/>
      <c r="E60" s="136"/>
      <c r="F60" s="137"/>
      <c r="G60" s="66"/>
      <c r="H60" s="45">
        <f>SUM(H57:H59)</f>
        <v>325000</v>
      </c>
      <c r="I60" s="45">
        <f t="shared" ref="I60:S60" si="37">SUM(I57:I59)</f>
        <v>9327.5</v>
      </c>
      <c r="J60" s="45">
        <f t="shared" si="37"/>
        <v>9880</v>
      </c>
      <c r="K60" s="45">
        <f t="shared" si="37"/>
        <v>305792.5</v>
      </c>
      <c r="L60" s="45">
        <f t="shared" si="37"/>
        <v>41716.79</v>
      </c>
      <c r="M60" s="45">
        <f t="shared" si="37"/>
        <v>0</v>
      </c>
      <c r="N60" s="45">
        <f t="shared" si="37"/>
        <v>1919.78</v>
      </c>
      <c r="O60" s="45">
        <f>SUM(O57:O59)</f>
        <v>75</v>
      </c>
      <c r="P60" s="45">
        <f t="shared" si="37"/>
        <v>5341.8</v>
      </c>
      <c r="Q60" s="45">
        <f t="shared" si="37"/>
        <v>0</v>
      </c>
      <c r="R60" s="45">
        <f t="shared" si="37"/>
        <v>0</v>
      </c>
      <c r="S60" s="45">
        <f t="shared" si="37"/>
        <v>68260.87</v>
      </c>
      <c r="T60" s="45">
        <f>SUM(T57:T59)</f>
        <v>256739.13</v>
      </c>
    </row>
    <row r="61" spans="1:74" ht="48.6" customHeight="1" thickBot="1" x14ac:dyDescent="0.45">
      <c r="A61" s="67"/>
      <c r="B61" s="147" t="s">
        <v>111</v>
      </c>
      <c r="C61" s="148"/>
      <c r="D61" s="148"/>
      <c r="E61" s="148"/>
      <c r="F61" s="43"/>
      <c r="G61" s="68"/>
      <c r="H61" s="44"/>
      <c r="I61" s="44"/>
      <c r="J61" s="44"/>
      <c r="K61" s="44"/>
      <c r="L61" s="44"/>
      <c r="M61" s="44"/>
      <c r="N61" s="44"/>
      <c r="O61" s="44"/>
      <c r="P61" s="44"/>
      <c r="Q61" s="50"/>
      <c r="R61" s="50"/>
      <c r="S61" s="50"/>
      <c r="T61" s="44"/>
    </row>
    <row r="62" spans="1:74" ht="48.6" customHeight="1" thickBot="1" x14ac:dyDescent="0.45">
      <c r="A62" s="67">
        <v>37</v>
      </c>
      <c r="B62" s="38">
        <v>45302</v>
      </c>
      <c r="C62" s="38">
        <v>45663</v>
      </c>
      <c r="D62" s="38" t="s">
        <v>28</v>
      </c>
      <c r="E62" s="52" t="s">
        <v>112</v>
      </c>
      <c r="F62" s="52" t="s">
        <v>113</v>
      </c>
      <c r="G62" s="39" t="s">
        <v>31</v>
      </c>
      <c r="H62" s="69">
        <v>95000</v>
      </c>
      <c r="I62" s="70">
        <f>H62*2.87%</f>
        <v>2726.5</v>
      </c>
      <c r="J62" s="69">
        <f>H62*3.04%</f>
        <v>2888</v>
      </c>
      <c r="K62" s="70">
        <f>H62-I62-J62</f>
        <v>89385.5</v>
      </c>
      <c r="L62" s="35">
        <v>10929.24</v>
      </c>
      <c r="M62" s="69"/>
      <c r="N62" s="70"/>
      <c r="O62" s="70">
        <v>25</v>
      </c>
      <c r="P62" s="70"/>
      <c r="Q62" s="70"/>
      <c r="R62" s="70"/>
      <c r="S62" s="69">
        <f>I62+J62+L62+N62+O62+P62+Q62</f>
        <v>16568.739999999998</v>
      </c>
      <c r="T62" s="71">
        <f>H62-S62</f>
        <v>78431.260000000009</v>
      </c>
    </row>
    <row r="63" spans="1:74" ht="48.6" customHeight="1" thickBot="1" x14ac:dyDescent="0.45">
      <c r="A63" s="67"/>
      <c r="B63" s="147"/>
      <c r="C63" s="148"/>
      <c r="D63" s="148"/>
      <c r="E63" s="149"/>
      <c r="F63" s="52"/>
      <c r="G63" s="68"/>
      <c r="H63" s="45">
        <f>H62</f>
        <v>95000</v>
      </c>
      <c r="I63" s="45">
        <f t="shared" ref="I63:S63" si="38">I62</f>
        <v>2726.5</v>
      </c>
      <c r="J63" s="45">
        <f t="shared" si="38"/>
        <v>2888</v>
      </c>
      <c r="K63" s="45">
        <f t="shared" si="38"/>
        <v>89385.5</v>
      </c>
      <c r="L63" s="45">
        <f t="shared" si="38"/>
        <v>10929.24</v>
      </c>
      <c r="M63" s="45">
        <f t="shared" si="38"/>
        <v>0</v>
      </c>
      <c r="N63" s="45">
        <f t="shared" si="38"/>
        <v>0</v>
      </c>
      <c r="O63" s="45">
        <f>O62</f>
        <v>25</v>
      </c>
      <c r="P63" s="45">
        <f t="shared" si="38"/>
        <v>0</v>
      </c>
      <c r="Q63" s="45">
        <f t="shared" si="38"/>
        <v>0</v>
      </c>
      <c r="R63" s="45">
        <f t="shared" si="38"/>
        <v>0</v>
      </c>
      <c r="S63" s="45">
        <f t="shared" si="38"/>
        <v>16568.739999999998</v>
      </c>
      <c r="T63" s="45">
        <f>T62</f>
        <v>78431.260000000009</v>
      </c>
    </row>
    <row r="64" spans="1:74" s="73" customFormat="1" ht="48.6" customHeight="1" thickBot="1" x14ac:dyDescent="0.45">
      <c r="A64" s="72"/>
      <c r="B64" s="147" t="s">
        <v>114</v>
      </c>
      <c r="C64" s="148"/>
      <c r="D64" s="148"/>
      <c r="E64" s="149"/>
      <c r="G64" s="74"/>
      <c r="H64" s="74"/>
      <c r="I64" s="74"/>
      <c r="J64" s="74"/>
      <c r="K64" s="74"/>
      <c r="L64" s="74"/>
      <c r="M64" s="75"/>
      <c r="N64" s="74"/>
      <c r="O64" s="74"/>
      <c r="P64" s="74"/>
      <c r="Q64" s="74"/>
      <c r="R64" s="74"/>
      <c r="S64" s="74"/>
      <c r="T64" s="72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</row>
    <row r="65" spans="1:23" ht="48" customHeight="1" thickBot="1" x14ac:dyDescent="0.45">
      <c r="A65" s="32">
        <v>38</v>
      </c>
      <c r="B65" s="51">
        <v>45665</v>
      </c>
      <c r="C65" s="51">
        <v>46024</v>
      </c>
      <c r="D65" s="39" t="s">
        <v>28</v>
      </c>
      <c r="E65" s="34" t="s">
        <v>115</v>
      </c>
      <c r="F65" s="41" t="s">
        <v>116</v>
      </c>
      <c r="G65" s="39" t="s">
        <v>31</v>
      </c>
      <c r="H65" s="35">
        <v>135000</v>
      </c>
      <c r="I65" s="36">
        <f t="shared" ref="I65" si="39">H65*2.87%</f>
        <v>3874.5</v>
      </c>
      <c r="J65" s="36">
        <f t="shared" ref="J65" si="40">H65*3.04%</f>
        <v>4104</v>
      </c>
      <c r="K65" s="36">
        <f t="shared" ref="K65" si="41">H65-I65-J65</f>
        <v>127021.5</v>
      </c>
      <c r="L65" s="40">
        <v>20338.240000000002</v>
      </c>
      <c r="M65" s="36"/>
      <c r="N65" s="36"/>
      <c r="O65" s="36">
        <v>25</v>
      </c>
      <c r="P65" s="36"/>
      <c r="Q65" s="36">
        <v>0</v>
      </c>
      <c r="R65" s="36">
        <v>0</v>
      </c>
      <c r="S65" s="36">
        <f>I65+J65+L65+N65+O65+P65+Q65</f>
        <v>28341.74</v>
      </c>
      <c r="T65" s="35">
        <f>H65-S65</f>
        <v>106658.26</v>
      </c>
    </row>
    <row r="66" spans="1:23" s="75" customFormat="1" ht="37.15" customHeight="1" thickBot="1" x14ac:dyDescent="0.45">
      <c r="A66" s="67">
        <v>39</v>
      </c>
      <c r="B66" s="51">
        <v>45658</v>
      </c>
      <c r="C66" s="38">
        <v>45664</v>
      </c>
      <c r="D66" s="38" t="s">
        <v>38</v>
      </c>
      <c r="E66" s="52" t="s">
        <v>117</v>
      </c>
      <c r="F66" s="53" t="s">
        <v>118</v>
      </c>
      <c r="G66" s="76" t="s">
        <v>31</v>
      </c>
      <c r="H66" s="35">
        <v>60000</v>
      </c>
      <c r="I66" s="35">
        <f>H66*2.87%</f>
        <v>1722</v>
      </c>
      <c r="J66" s="54">
        <f>H66*3.04%</f>
        <v>1824</v>
      </c>
      <c r="K66" s="35">
        <f>H66-I66-J66</f>
        <v>56454</v>
      </c>
      <c r="L66" s="77">
        <v>3486.68</v>
      </c>
      <c r="M66" s="35"/>
      <c r="N66" s="78"/>
      <c r="O66" s="35">
        <v>25</v>
      </c>
      <c r="P66" s="35"/>
      <c r="Q66" s="54"/>
      <c r="R66" s="54"/>
      <c r="S66" s="36">
        <f t="shared" ref="S66:S67" si="42">I66+J66+L66+N66+O66+P66+Q66</f>
        <v>7057.68</v>
      </c>
      <c r="T66" s="35">
        <f>H66-S66</f>
        <v>52942.32</v>
      </c>
    </row>
    <row r="67" spans="1:23" s="75" customFormat="1" ht="48.6" customHeight="1" thickBot="1" x14ac:dyDescent="0.45">
      <c r="A67" s="67">
        <v>40</v>
      </c>
      <c r="B67" s="51">
        <v>45660</v>
      </c>
      <c r="C67" s="38">
        <v>45666</v>
      </c>
      <c r="D67" s="38" t="s">
        <v>38</v>
      </c>
      <c r="E67" s="53" t="s">
        <v>119</v>
      </c>
      <c r="F67" s="53" t="s">
        <v>120</v>
      </c>
      <c r="G67" s="76" t="s">
        <v>31</v>
      </c>
      <c r="H67" s="35">
        <v>130000</v>
      </c>
      <c r="I67" s="35">
        <f>H67*2.87%</f>
        <v>3731</v>
      </c>
      <c r="J67" s="54">
        <f>H67*3.04%</f>
        <v>3952</v>
      </c>
      <c r="K67" s="35">
        <f>H67-I67-J67</f>
        <v>122317</v>
      </c>
      <c r="L67" s="77">
        <v>19162.189999999999</v>
      </c>
      <c r="M67" s="35"/>
      <c r="N67" s="78">
        <v>0</v>
      </c>
      <c r="O67" s="35">
        <v>25</v>
      </c>
      <c r="P67" s="35"/>
      <c r="Q67" s="54">
        <v>3633.33</v>
      </c>
      <c r="R67" s="54"/>
      <c r="S67" s="36">
        <f t="shared" si="42"/>
        <v>30503.519999999997</v>
      </c>
      <c r="T67" s="35">
        <f>H67-S67</f>
        <v>99496.48000000001</v>
      </c>
    </row>
    <row r="68" spans="1:23" s="75" customFormat="1" ht="48.6" customHeight="1" thickBot="1" x14ac:dyDescent="0.45">
      <c r="A68" s="73"/>
      <c r="B68" s="135" t="s">
        <v>36</v>
      </c>
      <c r="C68" s="136"/>
      <c r="D68" s="136"/>
      <c r="E68" s="136"/>
      <c r="F68" s="137"/>
      <c r="G68" s="79"/>
      <c r="H68" s="45">
        <f>SUM(H65:H67)</f>
        <v>325000</v>
      </c>
      <c r="I68" s="45">
        <f t="shared" ref="I68:S68" si="43">SUM(I65:I67)</f>
        <v>9327.5</v>
      </c>
      <c r="J68" s="45">
        <f t="shared" si="43"/>
        <v>9880</v>
      </c>
      <c r="K68" s="45">
        <f t="shared" si="43"/>
        <v>305792.5</v>
      </c>
      <c r="L68" s="45">
        <f t="shared" si="43"/>
        <v>42987.11</v>
      </c>
      <c r="M68" s="45">
        <f t="shared" si="43"/>
        <v>0</v>
      </c>
      <c r="N68" s="45">
        <f t="shared" si="43"/>
        <v>0</v>
      </c>
      <c r="O68" s="45">
        <f>SUM(O65:O67)</f>
        <v>75</v>
      </c>
      <c r="P68" s="45">
        <f t="shared" si="43"/>
        <v>0</v>
      </c>
      <c r="Q68" s="45">
        <f t="shared" si="43"/>
        <v>3633.33</v>
      </c>
      <c r="R68" s="45">
        <f t="shared" si="43"/>
        <v>0</v>
      </c>
      <c r="S68" s="45">
        <f t="shared" si="43"/>
        <v>65902.94</v>
      </c>
      <c r="T68" s="45">
        <f>SUM(T65:T67)</f>
        <v>259097.06</v>
      </c>
    </row>
    <row r="69" spans="1:23" ht="48.6" customHeight="1" thickBot="1" x14ac:dyDescent="0.45">
      <c r="A69" s="32"/>
      <c r="B69" s="148" t="s">
        <v>121</v>
      </c>
      <c r="C69" s="148"/>
      <c r="D69" s="148"/>
      <c r="E69" s="148"/>
      <c r="F69" s="80"/>
      <c r="G69" s="66"/>
      <c r="H69" s="35"/>
      <c r="I69" s="35"/>
      <c r="J69" s="35"/>
      <c r="K69" s="35"/>
      <c r="L69" s="35"/>
      <c r="M69" s="35"/>
      <c r="N69" s="35"/>
      <c r="O69" s="35"/>
      <c r="P69" s="35"/>
      <c r="Q69" s="54"/>
      <c r="R69" s="54"/>
      <c r="S69" s="54"/>
      <c r="T69" s="35"/>
    </row>
    <row r="70" spans="1:23" ht="35.450000000000003" customHeight="1" thickBot="1" x14ac:dyDescent="0.45">
      <c r="A70" s="32">
        <v>41</v>
      </c>
      <c r="B70" s="38">
        <v>45666</v>
      </c>
      <c r="C70" s="38">
        <v>46024</v>
      </c>
      <c r="D70" s="38" t="s">
        <v>38</v>
      </c>
      <c r="E70" s="52" t="s">
        <v>122</v>
      </c>
      <c r="F70" s="52" t="s">
        <v>123</v>
      </c>
      <c r="G70" s="55" t="s">
        <v>31</v>
      </c>
      <c r="H70" s="35">
        <v>200000</v>
      </c>
      <c r="I70" s="35">
        <f>H70*2.87%</f>
        <v>5740</v>
      </c>
      <c r="J70" s="35">
        <f>H70*3.04%</f>
        <v>6080</v>
      </c>
      <c r="K70" s="35">
        <f>H70-I70-J70</f>
        <v>188180</v>
      </c>
      <c r="L70" s="35">
        <v>35627.94</v>
      </c>
      <c r="M70" s="35"/>
      <c r="N70" s="35">
        <v>0</v>
      </c>
      <c r="O70" s="35">
        <v>25</v>
      </c>
      <c r="P70" s="44"/>
      <c r="Q70" s="54"/>
      <c r="R70" s="54"/>
      <c r="S70" s="54">
        <f>I70+J70+L70+N70+O70+P70-R70+Q70</f>
        <v>47472.94</v>
      </c>
      <c r="T70" s="35">
        <f>H70-S70</f>
        <v>152527.06</v>
      </c>
    </row>
    <row r="71" spans="1:23" ht="36.6" customHeight="1" thickBot="1" x14ac:dyDescent="0.45">
      <c r="A71" s="32">
        <v>42</v>
      </c>
      <c r="B71" s="38" t="s">
        <v>124</v>
      </c>
      <c r="C71" s="38">
        <v>45664</v>
      </c>
      <c r="D71" s="38" t="s">
        <v>38</v>
      </c>
      <c r="E71" s="52" t="s">
        <v>125</v>
      </c>
      <c r="F71" s="52" t="s">
        <v>126</v>
      </c>
      <c r="G71" s="55" t="s">
        <v>31</v>
      </c>
      <c r="H71" s="35">
        <v>90000</v>
      </c>
      <c r="I71" s="35">
        <f>H71*2.87%</f>
        <v>2583</v>
      </c>
      <c r="J71" s="35">
        <f>H71*3.04%</f>
        <v>2736</v>
      </c>
      <c r="K71" s="35">
        <f>H71-I71-J71</f>
        <v>84681</v>
      </c>
      <c r="L71" s="35">
        <v>8793.23</v>
      </c>
      <c r="M71" s="35"/>
      <c r="N71" s="35">
        <f>1919.785*2</f>
        <v>3839.57</v>
      </c>
      <c r="O71" s="35">
        <v>25</v>
      </c>
      <c r="P71" s="44"/>
      <c r="Q71" s="54"/>
      <c r="R71" s="50"/>
      <c r="S71" s="54">
        <f t="shared" ref="S71:S72" si="44">I71+J71+L71+N71+O71+P71-R71+Q71</f>
        <v>17976.8</v>
      </c>
      <c r="T71" s="35">
        <f>H71-S71</f>
        <v>72023.199999999997</v>
      </c>
    </row>
    <row r="72" spans="1:23" ht="36.6" customHeight="1" thickBot="1" x14ac:dyDescent="0.45">
      <c r="A72" s="32">
        <v>43</v>
      </c>
      <c r="B72" s="38">
        <v>44565</v>
      </c>
      <c r="C72" s="38">
        <v>45666</v>
      </c>
      <c r="D72" s="38" t="s">
        <v>38</v>
      </c>
      <c r="E72" s="52" t="s">
        <v>127</v>
      </c>
      <c r="F72" s="52" t="s">
        <v>128</v>
      </c>
      <c r="G72" s="55" t="s">
        <v>31</v>
      </c>
      <c r="H72" s="35">
        <v>75000</v>
      </c>
      <c r="I72" s="35">
        <f>H72*2.87%</f>
        <v>2152.5</v>
      </c>
      <c r="J72" s="35">
        <f>H72*3.04%</f>
        <v>2280</v>
      </c>
      <c r="K72" s="35">
        <f>H72-I72-J72</f>
        <v>70567.5</v>
      </c>
      <c r="L72" s="35">
        <v>6309.38</v>
      </c>
      <c r="M72" s="35"/>
      <c r="N72" s="35">
        <v>0</v>
      </c>
      <c r="O72" s="35">
        <v>25</v>
      </c>
      <c r="P72" s="44"/>
      <c r="Q72" s="54"/>
      <c r="R72" s="50"/>
      <c r="S72" s="54">
        <f t="shared" si="44"/>
        <v>10766.880000000001</v>
      </c>
      <c r="T72" s="35">
        <f>H72-S72</f>
        <v>64233.119999999995</v>
      </c>
    </row>
    <row r="73" spans="1:23" ht="48.6" customHeight="1" thickBot="1" x14ac:dyDescent="0.5">
      <c r="A73" s="80"/>
      <c r="B73" s="135" t="s">
        <v>48</v>
      </c>
      <c r="C73" s="136"/>
      <c r="D73" s="136"/>
      <c r="E73" s="136"/>
      <c r="F73" s="137"/>
      <c r="G73" s="42"/>
      <c r="H73" s="45">
        <f>SUM(H70:H72)</f>
        <v>365000</v>
      </c>
      <c r="I73" s="45">
        <f t="shared" ref="I73:S73" si="45">SUM(I70:I72)</f>
        <v>10475.5</v>
      </c>
      <c r="J73" s="45">
        <f t="shared" si="45"/>
        <v>11096</v>
      </c>
      <c r="K73" s="45">
        <f t="shared" si="45"/>
        <v>343428.5</v>
      </c>
      <c r="L73" s="45">
        <f t="shared" si="45"/>
        <v>50730.549999999996</v>
      </c>
      <c r="M73" s="45">
        <f t="shared" si="45"/>
        <v>0</v>
      </c>
      <c r="N73" s="45">
        <f t="shared" si="45"/>
        <v>3839.57</v>
      </c>
      <c r="O73" s="45">
        <f>SUM(O70:O72)</f>
        <v>75</v>
      </c>
      <c r="P73" s="45">
        <f t="shared" si="45"/>
        <v>0</v>
      </c>
      <c r="Q73" s="45">
        <f t="shared" si="45"/>
        <v>0</v>
      </c>
      <c r="R73" s="45">
        <f t="shared" si="45"/>
        <v>0</v>
      </c>
      <c r="S73" s="45">
        <f t="shared" si="45"/>
        <v>76216.62000000001</v>
      </c>
      <c r="T73" s="45">
        <f>SUM(T70:T72)</f>
        <v>288783.38</v>
      </c>
      <c r="U73" s="81"/>
      <c r="V73" s="82"/>
      <c r="W73" s="83"/>
    </row>
    <row r="74" spans="1:23" ht="48.6" customHeight="1" thickBot="1" x14ac:dyDescent="0.45">
      <c r="A74" s="80"/>
      <c r="B74" s="147" t="s">
        <v>129</v>
      </c>
      <c r="C74" s="150"/>
      <c r="D74" s="148"/>
      <c r="E74" s="149"/>
      <c r="F74" s="80"/>
      <c r="G74" s="42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44"/>
    </row>
    <row r="75" spans="1:23" ht="48" customHeight="1" thickBot="1" x14ac:dyDescent="0.45">
      <c r="A75" s="32">
        <v>44</v>
      </c>
      <c r="B75" s="51" t="s">
        <v>130</v>
      </c>
      <c r="C75" s="38">
        <v>45998</v>
      </c>
      <c r="D75" s="55" t="s">
        <v>28</v>
      </c>
      <c r="E75" s="52" t="s">
        <v>131</v>
      </c>
      <c r="F75" s="84" t="s">
        <v>132</v>
      </c>
      <c r="G75" s="55" t="s">
        <v>31</v>
      </c>
      <c r="H75" s="35">
        <v>250000</v>
      </c>
      <c r="I75" s="35">
        <f>H75*2.87%</f>
        <v>7175</v>
      </c>
      <c r="J75" s="35">
        <f>216748.3*3.04%</f>
        <v>6589.1483199999993</v>
      </c>
      <c r="K75" s="35">
        <f>H75-I75-J75</f>
        <v>236235.85167999999</v>
      </c>
      <c r="L75" s="35">
        <v>47641.83</v>
      </c>
      <c r="M75" s="77"/>
      <c r="N75" s="44"/>
      <c r="O75" s="35">
        <v>25</v>
      </c>
      <c r="P75" s="65"/>
      <c r="Q75" s="35"/>
      <c r="R75" s="44"/>
      <c r="S75" s="54">
        <f>I75+J75+L75+N75+O75+P75+Q75</f>
        <v>61430.978320000002</v>
      </c>
      <c r="T75" s="35">
        <f>H75-S75</f>
        <v>188569.02168000001</v>
      </c>
    </row>
    <row r="76" spans="1:23" ht="48.6" customHeight="1" thickBot="1" x14ac:dyDescent="0.45">
      <c r="A76" s="32">
        <v>45</v>
      </c>
      <c r="B76" s="51">
        <v>44936</v>
      </c>
      <c r="C76" s="38">
        <v>45666</v>
      </c>
      <c r="D76" s="55" t="s">
        <v>28</v>
      </c>
      <c r="E76" s="52" t="s">
        <v>133</v>
      </c>
      <c r="F76" s="84" t="s">
        <v>134</v>
      </c>
      <c r="G76" s="55" t="s">
        <v>31</v>
      </c>
      <c r="H76" s="35">
        <v>80000</v>
      </c>
      <c r="I76" s="35">
        <f>H76*2.87%</f>
        <v>2296</v>
      </c>
      <c r="J76" s="35">
        <f>H76*3.04%</f>
        <v>2432</v>
      </c>
      <c r="K76" s="35">
        <f t="shared" ref="K76:K77" si="46">H76-I76-J76</f>
        <v>75272</v>
      </c>
      <c r="L76" s="35">
        <v>7400.87</v>
      </c>
      <c r="M76" s="77"/>
      <c r="N76" s="44"/>
      <c r="O76" s="35">
        <v>25</v>
      </c>
      <c r="P76" s="65"/>
      <c r="Q76" s="35"/>
      <c r="R76" s="35"/>
      <c r="S76" s="54">
        <f t="shared" ref="S76:S77" si="47">I76+J76+L76+N76+O76+P76+Q76</f>
        <v>12153.869999999999</v>
      </c>
      <c r="T76" s="35">
        <f>H76-S76</f>
        <v>67846.13</v>
      </c>
    </row>
    <row r="77" spans="1:23" ht="48.6" customHeight="1" thickBot="1" x14ac:dyDescent="0.45">
      <c r="A77" s="32">
        <v>46</v>
      </c>
      <c r="B77" s="51">
        <v>44572</v>
      </c>
      <c r="C77" s="38">
        <v>46000</v>
      </c>
      <c r="D77" s="55" t="s">
        <v>28</v>
      </c>
      <c r="E77" s="52" t="s">
        <v>135</v>
      </c>
      <c r="F77" s="84" t="s">
        <v>136</v>
      </c>
      <c r="G77" s="55" t="s">
        <v>31</v>
      </c>
      <c r="H77" s="35">
        <v>120000</v>
      </c>
      <c r="I77" s="35">
        <f t="shared" ref="I77" si="48">H77*2.87%</f>
        <v>3444</v>
      </c>
      <c r="J77" s="35">
        <f t="shared" ref="J77" si="49">H77*3.04%</f>
        <v>3648</v>
      </c>
      <c r="K77" s="35">
        <f t="shared" si="46"/>
        <v>112908</v>
      </c>
      <c r="L77" s="35">
        <v>16809.87</v>
      </c>
      <c r="M77" s="77"/>
      <c r="N77" s="44"/>
      <c r="O77" s="35">
        <v>25</v>
      </c>
      <c r="P77" s="65"/>
      <c r="Q77" s="35"/>
      <c r="R77" s="44"/>
      <c r="S77" s="54">
        <f t="shared" si="47"/>
        <v>23926.87</v>
      </c>
      <c r="T77" s="35">
        <f t="shared" ref="T77" si="50">H77-S77</f>
        <v>96073.13</v>
      </c>
    </row>
    <row r="78" spans="1:23" ht="48.6" customHeight="1" thickBot="1" x14ac:dyDescent="0.45">
      <c r="A78" s="32"/>
      <c r="B78" s="135" t="s">
        <v>48</v>
      </c>
      <c r="C78" s="136"/>
      <c r="D78" s="136"/>
      <c r="E78" s="136"/>
      <c r="F78" s="137"/>
      <c r="G78" s="44"/>
      <c r="H78" s="45">
        <f t="shared" ref="H78:T78" si="51">SUM(H75:H77)</f>
        <v>450000</v>
      </c>
      <c r="I78" s="45">
        <f t="shared" si="51"/>
        <v>12915</v>
      </c>
      <c r="J78" s="45">
        <f t="shared" si="51"/>
        <v>12669.14832</v>
      </c>
      <c r="K78" s="45">
        <f t="shared" si="51"/>
        <v>424415.85167999996</v>
      </c>
      <c r="L78" s="45">
        <f t="shared" si="51"/>
        <v>71852.570000000007</v>
      </c>
      <c r="M78" s="45">
        <f t="shared" si="51"/>
        <v>0</v>
      </c>
      <c r="N78" s="45">
        <f t="shared" si="51"/>
        <v>0</v>
      </c>
      <c r="O78" s="45">
        <f t="shared" si="51"/>
        <v>75</v>
      </c>
      <c r="P78" s="45">
        <f t="shared" si="51"/>
        <v>0</v>
      </c>
      <c r="Q78" s="45">
        <f t="shared" si="51"/>
        <v>0</v>
      </c>
      <c r="R78" s="45">
        <f t="shared" si="51"/>
        <v>0</v>
      </c>
      <c r="S78" s="45">
        <f t="shared" si="51"/>
        <v>97511.71832</v>
      </c>
      <c r="T78" s="45">
        <f t="shared" si="51"/>
        <v>352488.28168000001</v>
      </c>
    </row>
    <row r="79" spans="1:23" ht="48.6" customHeight="1" thickBot="1" x14ac:dyDescent="0.45">
      <c r="A79" s="32"/>
      <c r="B79" s="147" t="s">
        <v>137</v>
      </c>
      <c r="C79" s="148"/>
      <c r="D79" s="148"/>
      <c r="E79" s="148"/>
      <c r="F79" s="43"/>
      <c r="G79" s="42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44"/>
    </row>
    <row r="80" spans="1:23" ht="54.75" customHeight="1" thickBot="1" x14ac:dyDescent="0.45">
      <c r="A80" s="32">
        <v>47</v>
      </c>
      <c r="B80" s="51" t="s">
        <v>138</v>
      </c>
      <c r="C80" s="38" t="s">
        <v>139</v>
      </c>
      <c r="D80" s="38" t="s">
        <v>28</v>
      </c>
      <c r="E80" s="52" t="s">
        <v>140</v>
      </c>
      <c r="F80" s="52" t="s">
        <v>141</v>
      </c>
      <c r="G80" s="55" t="s">
        <v>31</v>
      </c>
      <c r="H80" s="35">
        <v>245000</v>
      </c>
      <c r="I80" s="77">
        <f t="shared" ref="I80:I84" si="52">H80*2.87%</f>
        <v>7031.5</v>
      </c>
      <c r="J80" s="35">
        <f>216748.3*3.04%</f>
        <v>6589.1483199999993</v>
      </c>
      <c r="K80" s="77">
        <f t="shared" ref="K80:K84" si="53">H80-I80-J80</f>
        <v>231379.35167999999</v>
      </c>
      <c r="L80" s="54">
        <v>46427.71</v>
      </c>
      <c r="M80" s="35"/>
      <c r="N80" s="35"/>
      <c r="O80" s="35">
        <v>25</v>
      </c>
      <c r="P80" s="35"/>
      <c r="Q80" s="78">
        <v>0</v>
      </c>
      <c r="R80" s="78"/>
      <c r="S80" s="54">
        <f>I80+J80+L80+N80+O80+P80+Q80</f>
        <v>60073.358319999999</v>
      </c>
      <c r="T80" s="35">
        <f t="shared" ref="T80:T85" si="54">H80-S80</f>
        <v>184926.64168</v>
      </c>
    </row>
    <row r="81" spans="1:23" ht="61.15" customHeight="1" thickBot="1" x14ac:dyDescent="0.45">
      <c r="A81" s="32">
        <v>48</v>
      </c>
      <c r="B81" s="51">
        <v>45023</v>
      </c>
      <c r="C81" s="51">
        <v>45664</v>
      </c>
      <c r="D81" s="38" t="s">
        <v>28</v>
      </c>
      <c r="E81" s="52" t="s">
        <v>142</v>
      </c>
      <c r="F81" s="85" t="s">
        <v>143</v>
      </c>
      <c r="G81" s="38" t="s">
        <v>31</v>
      </c>
      <c r="H81" s="35">
        <v>155000</v>
      </c>
      <c r="I81" s="77">
        <f t="shared" si="52"/>
        <v>4448.5</v>
      </c>
      <c r="J81" s="35">
        <f t="shared" ref="J81:J84" si="55">H81*3.04%</f>
        <v>4712</v>
      </c>
      <c r="K81" s="35">
        <f t="shared" si="53"/>
        <v>145839.5</v>
      </c>
      <c r="L81" s="54">
        <v>25042.74</v>
      </c>
      <c r="M81" s="35"/>
      <c r="N81" s="35"/>
      <c r="O81" s="35">
        <v>25</v>
      </c>
      <c r="P81" s="35"/>
      <c r="Q81" s="78">
        <v>0</v>
      </c>
      <c r="R81" s="54"/>
      <c r="S81" s="54">
        <f t="shared" ref="S81:S86" si="56">I81+J81+L81+N81+O81+P81+Q81</f>
        <v>34228.240000000005</v>
      </c>
      <c r="T81" s="35">
        <f t="shared" si="54"/>
        <v>120771.76</v>
      </c>
    </row>
    <row r="82" spans="1:23" ht="61.15" customHeight="1" thickBot="1" x14ac:dyDescent="0.45">
      <c r="A82" s="32">
        <v>49</v>
      </c>
      <c r="B82" s="51" t="s">
        <v>144</v>
      </c>
      <c r="C82" s="51">
        <v>45666</v>
      </c>
      <c r="D82" s="38" t="s">
        <v>28</v>
      </c>
      <c r="E82" s="52" t="s">
        <v>145</v>
      </c>
      <c r="F82" s="85" t="s">
        <v>146</v>
      </c>
      <c r="G82" s="38" t="s">
        <v>31</v>
      </c>
      <c r="H82" s="35">
        <v>75000</v>
      </c>
      <c r="I82" s="77">
        <f t="shared" si="52"/>
        <v>2152.5</v>
      </c>
      <c r="J82" s="35">
        <f t="shared" si="55"/>
        <v>2280</v>
      </c>
      <c r="K82" s="35">
        <f t="shared" si="53"/>
        <v>70567.5</v>
      </c>
      <c r="L82" s="77">
        <v>6309.38</v>
      </c>
      <c r="M82" s="35"/>
      <c r="N82" s="35"/>
      <c r="O82" s="35">
        <v>25</v>
      </c>
      <c r="P82" s="35"/>
      <c r="Q82" s="78">
        <v>0</v>
      </c>
      <c r="R82" s="54"/>
      <c r="S82" s="54">
        <f t="shared" si="56"/>
        <v>10766.880000000001</v>
      </c>
      <c r="T82" s="35">
        <f t="shared" si="54"/>
        <v>64233.119999999995</v>
      </c>
    </row>
    <row r="83" spans="1:23" ht="61.15" customHeight="1" thickBot="1" x14ac:dyDescent="0.45">
      <c r="A83" s="32">
        <v>50</v>
      </c>
      <c r="B83" s="51">
        <v>45664</v>
      </c>
      <c r="C83" s="51">
        <v>46023</v>
      </c>
      <c r="D83" s="38" t="s">
        <v>38</v>
      </c>
      <c r="E83" s="52" t="s">
        <v>147</v>
      </c>
      <c r="F83" s="85" t="s">
        <v>148</v>
      </c>
      <c r="G83" s="38" t="s">
        <v>31</v>
      </c>
      <c r="H83" s="35">
        <v>80000</v>
      </c>
      <c r="I83" s="77">
        <f t="shared" si="52"/>
        <v>2296</v>
      </c>
      <c r="J83" s="35">
        <f t="shared" si="55"/>
        <v>2432</v>
      </c>
      <c r="K83" s="35">
        <f t="shared" si="53"/>
        <v>75272</v>
      </c>
      <c r="L83" s="77">
        <v>7400.87</v>
      </c>
      <c r="M83" s="35"/>
      <c r="N83" s="35"/>
      <c r="O83" s="35">
        <v>25</v>
      </c>
      <c r="P83" s="35"/>
      <c r="Q83" s="78">
        <v>0</v>
      </c>
      <c r="R83" s="54"/>
      <c r="S83" s="54">
        <f t="shared" si="56"/>
        <v>12153.869999999999</v>
      </c>
      <c r="T83" s="35">
        <f t="shared" si="54"/>
        <v>67846.13</v>
      </c>
    </row>
    <row r="84" spans="1:23" ht="61.15" customHeight="1" thickBot="1" x14ac:dyDescent="0.45">
      <c r="A84" s="32">
        <v>51</v>
      </c>
      <c r="B84" s="51">
        <v>45664</v>
      </c>
      <c r="C84" s="51">
        <v>46023</v>
      </c>
      <c r="D84" s="38" t="s">
        <v>38</v>
      </c>
      <c r="E84" s="52" t="s">
        <v>149</v>
      </c>
      <c r="F84" s="85" t="s">
        <v>150</v>
      </c>
      <c r="G84" s="38" t="s">
        <v>31</v>
      </c>
      <c r="H84" s="35">
        <v>56500</v>
      </c>
      <c r="I84" s="77">
        <f t="shared" si="52"/>
        <v>1621.55</v>
      </c>
      <c r="J84" s="35">
        <f t="shared" si="55"/>
        <v>1717.6</v>
      </c>
      <c r="K84" s="35">
        <f t="shared" si="53"/>
        <v>53160.85</v>
      </c>
      <c r="L84" s="77">
        <v>2828.05</v>
      </c>
      <c r="M84" s="35"/>
      <c r="N84" s="35"/>
      <c r="O84" s="35">
        <v>25</v>
      </c>
      <c r="P84" s="35"/>
      <c r="Q84" s="54">
        <v>0</v>
      </c>
      <c r="R84" s="54"/>
      <c r="S84" s="54">
        <f t="shared" si="56"/>
        <v>6192.2</v>
      </c>
      <c r="T84" s="35">
        <f t="shared" si="54"/>
        <v>50307.8</v>
      </c>
    </row>
    <row r="85" spans="1:23" ht="63.6" customHeight="1" thickBot="1" x14ac:dyDescent="0.45">
      <c r="A85" s="32">
        <v>52</v>
      </c>
      <c r="B85" s="51">
        <v>45662</v>
      </c>
      <c r="C85" s="51">
        <v>45668</v>
      </c>
      <c r="D85" s="38" t="s">
        <v>28</v>
      </c>
      <c r="E85" s="52" t="s">
        <v>151</v>
      </c>
      <c r="F85" s="85" t="s">
        <v>152</v>
      </c>
      <c r="G85" s="38" t="s">
        <v>31</v>
      </c>
      <c r="H85" s="35">
        <v>95000</v>
      </c>
      <c r="I85" s="77">
        <f>H85*2.87%</f>
        <v>2726.5</v>
      </c>
      <c r="J85" s="35">
        <f>H85*3.04%</f>
        <v>2888</v>
      </c>
      <c r="K85" s="35">
        <f>H85-I85-J85</f>
        <v>89385.5</v>
      </c>
      <c r="L85" s="77">
        <v>10929.24</v>
      </c>
      <c r="M85" s="35"/>
      <c r="N85" s="35"/>
      <c r="O85" s="35">
        <v>25</v>
      </c>
      <c r="P85" s="40"/>
      <c r="Q85" s="54">
        <v>0</v>
      </c>
      <c r="R85" s="86"/>
      <c r="S85" s="54">
        <f t="shared" si="56"/>
        <v>16568.739999999998</v>
      </c>
      <c r="T85" s="87">
        <f t="shared" si="54"/>
        <v>78431.260000000009</v>
      </c>
    </row>
    <row r="86" spans="1:23" ht="73.5" customHeight="1" thickBot="1" x14ac:dyDescent="0.45">
      <c r="A86" s="32">
        <v>53</v>
      </c>
      <c r="B86" s="51">
        <v>45666</v>
      </c>
      <c r="C86" s="51">
        <v>46024</v>
      </c>
      <c r="D86" s="38" t="s">
        <v>38</v>
      </c>
      <c r="E86" s="52" t="s">
        <v>153</v>
      </c>
      <c r="F86" s="84" t="s">
        <v>154</v>
      </c>
      <c r="G86" s="55" t="s">
        <v>31</v>
      </c>
      <c r="H86" s="35">
        <v>140000</v>
      </c>
      <c r="I86" s="77">
        <f>H86*2.87%</f>
        <v>4018</v>
      </c>
      <c r="J86" s="35">
        <f>H86*3.04%</f>
        <v>4256</v>
      </c>
      <c r="K86" s="35">
        <f>H86-I86-J86</f>
        <v>131726</v>
      </c>
      <c r="L86" s="77">
        <v>21514.44</v>
      </c>
      <c r="M86" s="35"/>
      <c r="N86" s="35"/>
      <c r="O86" s="35">
        <v>25</v>
      </c>
      <c r="P86" s="35"/>
      <c r="Q86" s="54">
        <v>0</v>
      </c>
      <c r="R86" s="54"/>
      <c r="S86" s="54">
        <f t="shared" si="56"/>
        <v>29813.439999999999</v>
      </c>
      <c r="T86" s="35">
        <f>H86-S86</f>
        <v>110186.56</v>
      </c>
    </row>
    <row r="87" spans="1:23" ht="48.6" customHeight="1" thickBot="1" x14ac:dyDescent="0.45">
      <c r="A87" s="80"/>
      <c r="B87" s="135" t="s">
        <v>48</v>
      </c>
      <c r="C87" s="136"/>
      <c r="D87" s="136"/>
      <c r="E87" s="136"/>
      <c r="F87" s="136"/>
      <c r="G87" s="42"/>
      <c r="H87" s="45">
        <f t="shared" ref="H87:T87" si="57">SUM(H80:H86)</f>
        <v>846500</v>
      </c>
      <c r="I87" s="45">
        <f t="shared" si="57"/>
        <v>24294.55</v>
      </c>
      <c r="J87" s="45">
        <f t="shared" si="57"/>
        <v>24874.748319999999</v>
      </c>
      <c r="K87" s="45">
        <f t="shared" si="57"/>
        <v>797330.70167999994</v>
      </c>
      <c r="L87" s="45">
        <f t="shared" si="57"/>
        <v>120452.43000000001</v>
      </c>
      <c r="M87" s="45">
        <f t="shared" si="57"/>
        <v>0</v>
      </c>
      <c r="N87" s="45">
        <f t="shared" si="57"/>
        <v>0</v>
      </c>
      <c r="O87" s="45">
        <f t="shared" si="57"/>
        <v>175</v>
      </c>
      <c r="P87" s="45">
        <f t="shared" si="57"/>
        <v>0</v>
      </c>
      <c r="Q87" s="45">
        <f t="shared" si="57"/>
        <v>0</v>
      </c>
      <c r="R87" s="45">
        <f t="shared" si="57"/>
        <v>0</v>
      </c>
      <c r="S87" s="45">
        <f t="shared" si="57"/>
        <v>169796.72831999999</v>
      </c>
      <c r="T87" s="45">
        <f t="shared" si="57"/>
        <v>676703.27168000001</v>
      </c>
      <c r="U87" s="88"/>
      <c r="W87" s="89"/>
    </row>
    <row r="88" spans="1:23" ht="48.6" customHeight="1" thickBot="1" x14ac:dyDescent="0.45">
      <c r="A88" s="80"/>
      <c r="B88" s="147"/>
      <c r="C88" s="148"/>
      <c r="D88" s="148"/>
      <c r="E88" s="148"/>
      <c r="F88" s="43"/>
      <c r="G88" s="42"/>
      <c r="H88" s="44"/>
      <c r="I88" s="44"/>
      <c r="J88" s="44"/>
      <c r="K88" s="44"/>
      <c r="L88" s="44"/>
      <c r="M88" s="44"/>
      <c r="N88" s="44"/>
      <c r="O88" s="44"/>
      <c r="P88" s="44"/>
      <c r="Q88" s="50"/>
      <c r="R88" s="50"/>
      <c r="S88" s="50"/>
      <c r="T88" s="44"/>
    </row>
    <row r="89" spans="1:23" ht="48.6" customHeight="1" thickBot="1" x14ac:dyDescent="0.45">
      <c r="A89" s="32"/>
      <c r="B89" s="147" t="s">
        <v>155</v>
      </c>
      <c r="C89" s="148"/>
      <c r="D89" s="148"/>
      <c r="E89" s="148"/>
      <c r="F89" s="43"/>
      <c r="G89" s="42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4"/>
    </row>
    <row r="90" spans="1:23" ht="73.5" customHeight="1" thickBot="1" x14ac:dyDescent="0.45">
      <c r="A90" s="32">
        <v>54</v>
      </c>
      <c r="B90" s="51">
        <v>45666</v>
      </c>
      <c r="C90" s="51">
        <v>46024</v>
      </c>
      <c r="D90" s="38" t="s">
        <v>38</v>
      </c>
      <c r="E90" s="52" t="s">
        <v>156</v>
      </c>
      <c r="F90" s="84" t="s">
        <v>157</v>
      </c>
      <c r="G90" s="55" t="s">
        <v>31</v>
      </c>
      <c r="H90" s="35">
        <v>250000</v>
      </c>
      <c r="I90" s="77">
        <f>+H90*2.87%</f>
        <v>7175</v>
      </c>
      <c r="J90" s="35">
        <f>216748.3*3.04%</f>
        <v>6589.1483199999993</v>
      </c>
      <c r="K90" s="35">
        <f>H90-I90-J90</f>
        <v>236235.85167999999</v>
      </c>
      <c r="L90" s="77">
        <v>47641.9</v>
      </c>
      <c r="M90" s="35"/>
      <c r="N90" s="35"/>
      <c r="O90" s="35">
        <v>25</v>
      </c>
      <c r="P90" s="35"/>
      <c r="Q90" s="54"/>
      <c r="R90" s="54"/>
      <c r="S90" s="54">
        <f>I90+J90+L90+N90+O90+P90-R90</f>
        <v>61431.048320000002</v>
      </c>
      <c r="T90" s="35">
        <f>H90-S90</f>
        <v>188568.95168</v>
      </c>
    </row>
    <row r="91" spans="1:23" ht="59.25" customHeight="1" thickBot="1" x14ac:dyDescent="0.45">
      <c r="A91" s="32">
        <v>55</v>
      </c>
      <c r="B91" s="51">
        <v>45666</v>
      </c>
      <c r="C91" s="51">
        <v>46024</v>
      </c>
      <c r="D91" s="39" t="s">
        <v>28</v>
      </c>
      <c r="E91" s="34" t="s">
        <v>158</v>
      </c>
      <c r="F91" s="84" t="s">
        <v>159</v>
      </c>
      <c r="G91" s="39" t="s">
        <v>31</v>
      </c>
      <c r="H91" s="35">
        <v>128000</v>
      </c>
      <c r="I91" s="36">
        <f t="shared" ref="I91" si="58">H91*2.87%</f>
        <v>3673.6</v>
      </c>
      <c r="J91" s="36">
        <f t="shared" ref="J91" si="59">H91*3.04%</f>
        <v>3891.2</v>
      </c>
      <c r="K91" s="36">
        <f t="shared" ref="K91" si="60">H91-I91-J91</f>
        <v>120435.2</v>
      </c>
      <c r="L91" s="36">
        <v>18691.669999999998</v>
      </c>
      <c r="M91" s="36"/>
      <c r="N91" s="36"/>
      <c r="O91" s="36">
        <v>25</v>
      </c>
      <c r="P91" s="36"/>
      <c r="Q91" s="36">
        <v>0</v>
      </c>
      <c r="R91" s="36">
        <v>0</v>
      </c>
      <c r="S91" s="54">
        <f t="shared" ref="S91:S92" si="61">I91+J91+L91+N91+O91+P91-R91</f>
        <v>26281.469999999998</v>
      </c>
      <c r="T91" s="35">
        <f>H91-S91</f>
        <v>101718.53</v>
      </c>
    </row>
    <row r="92" spans="1:23" ht="63.6" customHeight="1" thickBot="1" x14ac:dyDescent="0.45">
      <c r="A92" s="32">
        <v>56</v>
      </c>
      <c r="B92" s="51">
        <v>45666</v>
      </c>
      <c r="C92" s="51">
        <v>46024</v>
      </c>
      <c r="D92" s="38" t="s">
        <v>28</v>
      </c>
      <c r="E92" s="52" t="s">
        <v>160</v>
      </c>
      <c r="F92" s="85" t="s">
        <v>161</v>
      </c>
      <c r="G92" s="38" t="s">
        <v>31</v>
      </c>
      <c r="H92" s="35">
        <v>75000</v>
      </c>
      <c r="I92" s="77">
        <f>H92*2.87%</f>
        <v>2152.5</v>
      </c>
      <c r="J92" s="35">
        <f>H92*3.04%</f>
        <v>2280</v>
      </c>
      <c r="K92" s="35">
        <f>H92-I92-J92</f>
        <v>70567.5</v>
      </c>
      <c r="L92" s="77">
        <v>6309.38</v>
      </c>
      <c r="M92" s="35"/>
      <c r="N92" s="35"/>
      <c r="O92" s="35">
        <v>25</v>
      </c>
      <c r="P92" s="40"/>
      <c r="Q92" s="54">
        <v>0</v>
      </c>
      <c r="R92" s="86"/>
      <c r="S92" s="54">
        <f t="shared" si="61"/>
        <v>10766.880000000001</v>
      </c>
      <c r="T92" s="35">
        <f t="shared" ref="T92" si="62">H92-S92</f>
        <v>64233.119999999995</v>
      </c>
    </row>
    <row r="93" spans="1:23" ht="37.5" customHeight="1" thickBot="1" x14ac:dyDescent="0.45">
      <c r="A93" s="32"/>
      <c r="B93" s="51"/>
      <c r="C93" s="55"/>
      <c r="D93" s="59"/>
      <c r="E93" s="56"/>
      <c r="F93" s="34"/>
      <c r="G93" s="39"/>
      <c r="H93" s="45">
        <f>SUM(H90:H92)</f>
        <v>453000</v>
      </c>
      <c r="I93" s="45">
        <f t="shared" ref="I93:S93" si="63">SUM(I90:I92)</f>
        <v>13001.1</v>
      </c>
      <c r="J93" s="45">
        <f t="shared" si="63"/>
        <v>12760.348319999999</v>
      </c>
      <c r="K93" s="45">
        <f t="shared" si="63"/>
        <v>427238.55167999998</v>
      </c>
      <c r="L93" s="45">
        <f>SUM(L90:L92)</f>
        <v>72642.950000000012</v>
      </c>
      <c r="M93" s="45">
        <f t="shared" si="63"/>
        <v>0</v>
      </c>
      <c r="N93" s="45">
        <f t="shared" si="63"/>
        <v>0</v>
      </c>
      <c r="O93" s="45">
        <f>SUM(O90:O92)</f>
        <v>75</v>
      </c>
      <c r="P93" s="45">
        <f t="shared" si="63"/>
        <v>0</v>
      </c>
      <c r="Q93" s="45">
        <f t="shared" si="63"/>
        <v>0</v>
      </c>
      <c r="R93" s="45">
        <f t="shared" si="63"/>
        <v>0</v>
      </c>
      <c r="S93" s="45">
        <f t="shared" si="63"/>
        <v>98479.398320000008</v>
      </c>
      <c r="T93" s="45">
        <f>SUM(T90:T92)</f>
        <v>354520.60167999996</v>
      </c>
    </row>
    <row r="94" spans="1:23" ht="63.6" customHeight="1" thickBot="1" x14ac:dyDescent="0.45">
      <c r="A94" s="32"/>
      <c r="B94" s="51"/>
      <c r="C94" s="51"/>
      <c r="D94" s="38"/>
      <c r="E94" s="52"/>
      <c r="F94" s="85"/>
      <c r="G94" s="55"/>
      <c r="H94" s="35"/>
      <c r="I94" s="77"/>
      <c r="J94" s="35"/>
      <c r="K94" s="35"/>
      <c r="L94" s="77"/>
      <c r="M94" s="35"/>
      <c r="N94" s="35"/>
      <c r="O94" s="35"/>
      <c r="P94" s="40"/>
      <c r="Q94" s="54"/>
      <c r="R94" s="86"/>
      <c r="S94" s="90"/>
      <c r="T94" s="87"/>
    </row>
    <row r="95" spans="1:23" ht="48.6" customHeight="1" thickBot="1" x14ac:dyDescent="0.45">
      <c r="A95" s="32"/>
      <c r="B95" s="147" t="s">
        <v>162</v>
      </c>
      <c r="C95" s="148"/>
      <c r="D95" s="148"/>
      <c r="E95" s="148"/>
      <c r="F95" s="43"/>
      <c r="G95" s="42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4"/>
    </row>
    <row r="96" spans="1:23" ht="73.5" customHeight="1" thickBot="1" x14ac:dyDescent="0.45">
      <c r="A96" s="32">
        <v>57</v>
      </c>
      <c r="B96" s="51">
        <v>45666</v>
      </c>
      <c r="C96" s="51">
        <v>46024</v>
      </c>
      <c r="D96" s="38" t="s">
        <v>38</v>
      </c>
      <c r="E96" s="52" t="s">
        <v>163</v>
      </c>
      <c r="F96" s="84" t="s">
        <v>164</v>
      </c>
      <c r="G96" s="55" t="s">
        <v>31</v>
      </c>
      <c r="H96" s="35">
        <v>225000</v>
      </c>
      <c r="I96" s="77">
        <f>+H96*2.87%</f>
        <v>6457.5</v>
      </c>
      <c r="J96" s="35">
        <f>216748.3*3.04%</f>
        <v>6589.1483199999993</v>
      </c>
      <c r="K96" s="35">
        <f>H96-I96-J96</f>
        <v>211953.35167999999</v>
      </c>
      <c r="L96" s="77">
        <v>41571.279999999999</v>
      </c>
      <c r="M96" s="35"/>
      <c r="N96" s="35"/>
      <c r="O96" s="35">
        <v>25</v>
      </c>
      <c r="P96" s="35"/>
      <c r="Q96" s="54"/>
      <c r="R96" s="54"/>
      <c r="S96" s="54">
        <f>I96+J96+L96+N96+O96+P96-R96</f>
        <v>54642.928319999999</v>
      </c>
      <c r="T96" s="35">
        <f>H96-S96</f>
        <v>170357.07167999999</v>
      </c>
    </row>
    <row r="97" spans="1:21" ht="37.5" customHeight="1" thickBot="1" x14ac:dyDescent="0.45">
      <c r="A97" s="32"/>
      <c r="B97" s="51"/>
      <c r="C97" s="55"/>
      <c r="D97" s="59"/>
      <c r="E97" s="56"/>
      <c r="F97" s="34"/>
      <c r="G97" s="39"/>
      <c r="H97" s="45">
        <f>SUM(H96)</f>
        <v>225000</v>
      </c>
      <c r="I97" s="45">
        <f t="shared" ref="I97:S97" si="64">SUM(I96)</f>
        <v>6457.5</v>
      </c>
      <c r="J97" s="45">
        <f t="shared" si="64"/>
        <v>6589.1483199999993</v>
      </c>
      <c r="K97" s="45">
        <f t="shared" si="64"/>
        <v>211953.35167999999</v>
      </c>
      <c r="L97" s="45">
        <f t="shared" si="64"/>
        <v>41571.279999999999</v>
      </c>
      <c r="M97" s="45">
        <f t="shared" si="64"/>
        <v>0</v>
      </c>
      <c r="N97" s="45">
        <f t="shared" si="64"/>
        <v>0</v>
      </c>
      <c r="O97" s="45">
        <f>SUM(O96)</f>
        <v>25</v>
      </c>
      <c r="P97" s="45">
        <f t="shared" si="64"/>
        <v>0</v>
      </c>
      <c r="Q97" s="45">
        <f t="shared" si="64"/>
        <v>0</v>
      </c>
      <c r="R97" s="45">
        <f t="shared" si="64"/>
        <v>0</v>
      </c>
      <c r="S97" s="45">
        <f t="shared" si="64"/>
        <v>54642.928319999999</v>
      </c>
      <c r="T97" s="45">
        <f>SUM(T96)</f>
        <v>170357.07167999999</v>
      </c>
    </row>
    <row r="98" spans="1:21" ht="48.6" customHeight="1" thickBot="1" x14ac:dyDescent="0.45">
      <c r="A98" s="32"/>
      <c r="B98" s="147" t="s">
        <v>165</v>
      </c>
      <c r="C98" s="148"/>
      <c r="D98" s="148"/>
      <c r="E98" s="149"/>
      <c r="F98" s="34"/>
      <c r="G98" s="91"/>
      <c r="H98" s="92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</row>
    <row r="99" spans="1:21" ht="69" customHeight="1" thickBot="1" x14ac:dyDescent="0.45">
      <c r="A99" s="32">
        <v>58</v>
      </c>
      <c r="B99" s="38">
        <v>44958</v>
      </c>
      <c r="C99" s="38">
        <v>45664</v>
      </c>
      <c r="D99" s="39" t="s">
        <v>28</v>
      </c>
      <c r="E99" s="56" t="s">
        <v>166</v>
      </c>
      <c r="F99" s="95" t="s">
        <v>167</v>
      </c>
      <c r="G99" s="96" t="s">
        <v>31</v>
      </c>
      <c r="H99" s="35">
        <v>150000</v>
      </c>
      <c r="I99" s="35">
        <f t="shared" ref="I99" si="65">+H99*2.87%</f>
        <v>4305</v>
      </c>
      <c r="J99" s="35">
        <f t="shared" ref="J99:J104" si="66">H99*3.04%</f>
        <v>4560</v>
      </c>
      <c r="K99" s="35">
        <f t="shared" ref="K99:K104" si="67">H99-I99-J99</f>
        <v>141135</v>
      </c>
      <c r="L99" s="40">
        <v>23866.62</v>
      </c>
      <c r="M99" s="40"/>
      <c r="N99" s="40"/>
      <c r="O99" s="40">
        <v>25</v>
      </c>
      <c r="P99" s="40"/>
      <c r="Q99" s="86"/>
      <c r="R99" s="86"/>
      <c r="S99" s="90">
        <f>I99+J99+L99+P99+O99+N99-R99+Q99</f>
        <v>32756.62</v>
      </c>
      <c r="T99" s="97">
        <f t="shared" ref="T99:T100" si="68">H99-S99</f>
        <v>117243.38</v>
      </c>
    </row>
    <row r="100" spans="1:21" ht="63.6" customHeight="1" thickBot="1" x14ac:dyDescent="0.45">
      <c r="A100" s="32">
        <v>59</v>
      </c>
      <c r="B100" s="51">
        <v>45295</v>
      </c>
      <c r="C100" s="51">
        <v>45668</v>
      </c>
      <c r="D100" s="38" t="s">
        <v>28</v>
      </c>
      <c r="E100" s="52" t="s">
        <v>168</v>
      </c>
      <c r="F100" s="85" t="s">
        <v>169</v>
      </c>
      <c r="G100" s="38" t="s">
        <v>31</v>
      </c>
      <c r="H100" s="35">
        <v>85000</v>
      </c>
      <c r="I100" s="77">
        <f t="shared" ref="I100:I104" si="69">H100*2.87%</f>
        <v>2439.5</v>
      </c>
      <c r="J100" s="35">
        <f t="shared" si="66"/>
        <v>2584</v>
      </c>
      <c r="K100" s="35">
        <f t="shared" si="67"/>
        <v>79976.5</v>
      </c>
      <c r="L100" s="77">
        <v>8576.99</v>
      </c>
      <c r="M100" s="35"/>
      <c r="N100" s="35"/>
      <c r="O100" s="35">
        <v>25</v>
      </c>
      <c r="P100" s="40"/>
      <c r="Q100" s="86"/>
      <c r="R100" s="86"/>
      <c r="S100" s="90">
        <f t="shared" ref="S100:S104" si="70">I100+J100+L100+P100+O100+N100-R100+Q100</f>
        <v>13625.49</v>
      </c>
      <c r="T100" s="97">
        <f t="shared" si="68"/>
        <v>71374.509999999995</v>
      </c>
    </row>
    <row r="101" spans="1:21" ht="63.6" customHeight="1" thickBot="1" x14ac:dyDescent="0.45">
      <c r="A101" s="32">
        <v>60</v>
      </c>
      <c r="B101" s="51">
        <v>45295</v>
      </c>
      <c r="C101" s="51">
        <v>45668</v>
      </c>
      <c r="D101" s="38" t="s">
        <v>28</v>
      </c>
      <c r="E101" s="52" t="s">
        <v>170</v>
      </c>
      <c r="F101" s="85" t="s">
        <v>169</v>
      </c>
      <c r="G101" s="38" t="s">
        <v>31</v>
      </c>
      <c r="H101" s="35">
        <v>85000</v>
      </c>
      <c r="I101" s="77">
        <f t="shared" si="69"/>
        <v>2439.5</v>
      </c>
      <c r="J101" s="35">
        <f t="shared" si="66"/>
        <v>2584</v>
      </c>
      <c r="K101" s="35">
        <f t="shared" si="67"/>
        <v>79976.5</v>
      </c>
      <c r="L101" s="77">
        <v>8576.99</v>
      </c>
      <c r="M101" s="35"/>
      <c r="N101" s="35"/>
      <c r="O101" s="35">
        <v>25</v>
      </c>
      <c r="P101" s="40"/>
      <c r="Q101" s="86"/>
      <c r="R101" s="86"/>
      <c r="S101" s="90">
        <f t="shared" si="70"/>
        <v>13625.49</v>
      </c>
      <c r="T101" s="97">
        <f>H101-S101</f>
        <v>71374.509999999995</v>
      </c>
    </row>
    <row r="102" spans="1:21" ht="63.6" customHeight="1" thickBot="1" x14ac:dyDescent="0.45">
      <c r="A102" s="32">
        <v>61</v>
      </c>
      <c r="B102" s="51">
        <v>45295</v>
      </c>
      <c r="C102" s="51">
        <v>45668</v>
      </c>
      <c r="D102" s="38" t="s">
        <v>28</v>
      </c>
      <c r="E102" s="52" t="s">
        <v>171</v>
      </c>
      <c r="F102" s="85" t="s">
        <v>172</v>
      </c>
      <c r="G102" s="38" t="s">
        <v>31</v>
      </c>
      <c r="H102" s="35">
        <v>150000</v>
      </c>
      <c r="I102" s="77">
        <f t="shared" si="69"/>
        <v>4305</v>
      </c>
      <c r="J102" s="35">
        <f t="shared" si="66"/>
        <v>4560</v>
      </c>
      <c r="K102" s="35">
        <f t="shared" si="67"/>
        <v>141135</v>
      </c>
      <c r="L102" s="77">
        <v>23866.62</v>
      </c>
      <c r="M102" s="35"/>
      <c r="N102" s="35"/>
      <c r="O102" s="35">
        <v>25</v>
      </c>
      <c r="P102" s="40"/>
      <c r="Q102" s="86"/>
      <c r="R102" s="86"/>
      <c r="S102" s="90">
        <f t="shared" si="70"/>
        <v>32756.62</v>
      </c>
      <c r="T102" s="97">
        <f>H102-S102</f>
        <v>117243.38</v>
      </c>
    </row>
    <row r="103" spans="1:21" ht="63.6" customHeight="1" thickBot="1" x14ac:dyDescent="0.45">
      <c r="A103" s="32">
        <v>62</v>
      </c>
      <c r="B103" s="51">
        <v>45662</v>
      </c>
      <c r="C103" s="51">
        <v>45668</v>
      </c>
      <c r="D103" s="38" t="s">
        <v>28</v>
      </c>
      <c r="E103" s="52" t="s">
        <v>173</v>
      </c>
      <c r="F103" s="85" t="s">
        <v>174</v>
      </c>
      <c r="G103" s="38" t="s">
        <v>31</v>
      </c>
      <c r="H103" s="35">
        <v>125000</v>
      </c>
      <c r="I103" s="77">
        <f t="shared" si="69"/>
        <v>3587.5</v>
      </c>
      <c r="J103" s="35">
        <f t="shared" si="66"/>
        <v>3800</v>
      </c>
      <c r="K103" s="35">
        <f t="shared" si="67"/>
        <v>117612.5</v>
      </c>
      <c r="L103" s="77">
        <v>17985.990000000002</v>
      </c>
      <c r="M103" s="35"/>
      <c r="N103" s="35"/>
      <c r="O103" s="35">
        <v>25</v>
      </c>
      <c r="P103" s="40"/>
      <c r="Q103" s="86"/>
      <c r="R103" s="86"/>
      <c r="S103" s="90">
        <f t="shared" si="70"/>
        <v>25398.49</v>
      </c>
      <c r="T103" s="97">
        <f>H103-S103</f>
        <v>99601.51</v>
      </c>
    </row>
    <row r="104" spans="1:21" ht="63.6" customHeight="1" thickBot="1" x14ac:dyDescent="0.45">
      <c r="A104" s="32">
        <v>63</v>
      </c>
      <c r="B104" s="51">
        <v>45663</v>
      </c>
      <c r="C104" s="51">
        <v>45669</v>
      </c>
      <c r="D104" s="38" t="s">
        <v>28</v>
      </c>
      <c r="E104" s="52" t="s">
        <v>175</v>
      </c>
      <c r="F104" s="85" t="s">
        <v>176</v>
      </c>
      <c r="G104" s="38" t="s">
        <v>31</v>
      </c>
      <c r="H104" s="35">
        <v>165000</v>
      </c>
      <c r="I104" s="77">
        <f t="shared" si="69"/>
        <v>4735.5</v>
      </c>
      <c r="J104" s="35">
        <f t="shared" si="66"/>
        <v>5016</v>
      </c>
      <c r="K104" s="35">
        <f t="shared" si="67"/>
        <v>155248.5</v>
      </c>
      <c r="L104" s="77">
        <v>27395.06</v>
      </c>
      <c r="M104" s="35"/>
      <c r="N104" s="35"/>
      <c r="O104" s="35">
        <v>25</v>
      </c>
      <c r="P104" s="40"/>
      <c r="Q104" s="86"/>
      <c r="R104" s="86"/>
      <c r="S104" s="90">
        <f t="shared" si="70"/>
        <v>37171.56</v>
      </c>
      <c r="T104" s="97">
        <f>H104-S104</f>
        <v>127828.44</v>
      </c>
    </row>
    <row r="105" spans="1:21" ht="48" customHeight="1" thickBot="1" x14ac:dyDescent="0.45">
      <c r="A105" s="32"/>
      <c r="B105" s="135" t="s">
        <v>48</v>
      </c>
      <c r="C105" s="136"/>
      <c r="D105" s="136"/>
      <c r="E105" s="136"/>
      <c r="F105" s="137"/>
      <c r="G105" s="34"/>
      <c r="H105" s="45">
        <f>SUM(H99:H104)</f>
        <v>760000</v>
      </c>
      <c r="I105" s="45">
        <f t="shared" ref="I105:S105" si="71">SUM(I99:I104)</f>
        <v>21812</v>
      </c>
      <c r="J105" s="45">
        <f t="shared" si="71"/>
        <v>23104</v>
      </c>
      <c r="K105" s="45">
        <f t="shared" si="71"/>
        <v>715084</v>
      </c>
      <c r="L105" s="45">
        <f>SUM(L99:L104)</f>
        <v>110268.27</v>
      </c>
      <c r="M105" s="45">
        <f t="shared" si="71"/>
        <v>0</v>
      </c>
      <c r="N105" s="45">
        <f t="shared" si="71"/>
        <v>0</v>
      </c>
      <c r="O105" s="45">
        <f>SUM(O99:O104)</f>
        <v>150</v>
      </c>
      <c r="P105" s="45">
        <f t="shared" si="71"/>
        <v>0</v>
      </c>
      <c r="Q105" s="45">
        <f t="shared" si="71"/>
        <v>0</v>
      </c>
      <c r="R105" s="45">
        <f t="shared" si="71"/>
        <v>0</v>
      </c>
      <c r="S105" s="45">
        <f t="shared" si="71"/>
        <v>155334.27000000002</v>
      </c>
      <c r="T105" s="45">
        <f>SUM(T99:T104)</f>
        <v>604665.73</v>
      </c>
    </row>
    <row r="106" spans="1:21" ht="37.5" customHeight="1" thickBot="1" x14ac:dyDescent="0.45">
      <c r="A106" s="138"/>
      <c r="B106" s="140"/>
      <c r="C106" s="141"/>
      <c r="D106" s="141"/>
      <c r="E106" s="141"/>
      <c r="F106" s="142"/>
      <c r="G106" s="34"/>
      <c r="H106" s="35"/>
      <c r="I106" s="40"/>
      <c r="J106" s="40"/>
      <c r="K106" s="40"/>
      <c r="L106" s="40"/>
      <c r="M106" s="40"/>
      <c r="N106" s="40"/>
      <c r="O106" s="40"/>
      <c r="P106" s="40"/>
      <c r="Q106" s="86"/>
      <c r="R106" s="86"/>
      <c r="S106" s="86"/>
      <c r="T106" s="40"/>
    </row>
    <row r="107" spans="1:21" ht="37.5" customHeight="1" thickBot="1" x14ac:dyDescent="0.45">
      <c r="A107" s="139"/>
      <c r="B107" s="143"/>
      <c r="C107" s="144"/>
      <c r="D107" s="144"/>
      <c r="E107" s="144"/>
      <c r="F107" s="145"/>
      <c r="G107" s="34"/>
      <c r="H107" s="35"/>
      <c r="I107" s="40"/>
      <c r="J107" s="40"/>
      <c r="K107" s="40"/>
      <c r="L107" s="40"/>
      <c r="M107" s="40"/>
      <c r="N107" s="40"/>
      <c r="O107" s="40"/>
      <c r="P107" s="40"/>
      <c r="Q107" s="86"/>
      <c r="R107" s="86"/>
      <c r="S107" s="86"/>
      <c r="T107" s="40"/>
    </row>
    <row r="108" spans="1:21" ht="48.6" customHeight="1" thickBot="1" x14ac:dyDescent="0.45">
      <c r="A108" s="32"/>
      <c r="B108" s="135" t="s">
        <v>177</v>
      </c>
      <c r="C108" s="136"/>
      <c r="D108" s="136"/>
      <c r="E108" s="136"/>
      <c r="F108" s="137"/>
      <c r="G108" s="34"/>
      <c r="H108" s="45">
        <f t="shared" ref="H108:T108" si="72">+H15+H21+H34+H40+H45+H55+H60+H63+H68+H73+H78+H87+H93+H97+H105</f>
        <v>7640500</v>
      </c>
      <c r="I108" s="45">
        <f t="shared" si="72"/>
        <v>219282.35</v>
      </c>
      <c r="J108" s="45">
        <f t="shared" si="72"/>
        <v>229709.53497120002</v>
      </c>
      <c r="K108" s="45">
        <f t="shared" si="72"/>
        <v>7191508.1150288004</v>
      </c>
      <c r="L108" s="45">
        <f t="shared" si="72"/>
        <v>1086959.8300000003</v>
      </c>
      <c r="M108" s="45">
        <f t="shared" si="72"/>
        <v>0</v>
      </c>
      <c r="N108" s="45">
        <f t="shared" si="72"/>
        <v>9598.91</v>
      </c>
      <c r="O108" s="45">
        <f t="shared" si="72"/>
        <v>1575</v>
      </c>
      <c r="P108" s="45">
        <f t="shared" si="72"/>
        <v>20485</v>
      </c>
      <c r="Q108" s="45">
        <f t="shared" si="72"/>
        <v>32333.340000000004</v>
      </c>
      <c r="R108" s="45">
        <f t="shared" si="72"/>
        <v>0</v>
      </c>
      <c r="S108" s="45">
        <f t="shared" si="72"/>
        <v>1599943.9649711999</v>
      </c>
      <c r="T108" s="45">
        <f t="shared" si="72"/>
        <v>6040556.0350288004</v>
      </c>
    </row>
    <row r="109" spans="1:21" ht="37.5" customHeight="1" x14ac:dyDescent="0.35">
      <c r="D109" s="4"/>
      <c r="E109" s="98"/>
      <c r="F109" s="4"/>
      <c r="G109" s="4"/>
      <c r="H109" s="99"/>
      <c r="I109" s="100"/>
      <c r="J109" s="99"/>
      <c r="K109" s="4"/>
      <c r="L109" s="100"/>
      <c r="M109" s="4"/>
      <c r="N109" s="4"/>
      <c r="O109" s="4"/>
      <c r="P109" s="101"/>
      <c r="Q109" s="101"/>
      <c r="R109" s="101"/>
      <c r="S109" s="4"/>
      <c r="T109" s="102"/>
    </row>
    <row r="110" spans="1:21" ht="37.5" customHeight="1" x14ac:dyDescent="0.4">
      <c r="D110" s="4"/>
      <c r="E110" s="4"/>
      <c r="F110" s="103"/>
      <c r="G110" s="104"/>
      <c r="H110" s="105"/>
      <c r="I110" s="106"/>
      <c r="J110" s="107"/>
      <c r="K110" s="4"/>
      <c r="L110" s="99"/>
      <c r="M110" s="4"/>
      <c r="N110" s="4"/>
      <c r="O110" s="4"/>
      <c r="P110" s="101"/>
      <c r="Q110" s="101"/>
      <c r="R110" s="101"/>
      <c r="S110" s="4"/>
      <c r="T110" s="108"/>
    </row>
    <row r="111" spans="1:21" ht="37.5" customHeight="1" x14ac:dyDescent="0.4">
      <c r="D111" s="4"/>
      <c r="E111" s="4"/>
      <c r="F111" s="103"/>
      <c r="G111" s="104"/>
      <c r="H111" s="4"/>
      <c r="I111" s="4"/>
      <c r="J111" s="4"/>
      <c r="K111" s="4"/>
      <c r="L111" s="109"/>
      <c r="M111" s="4"/>
      <c r="N111" s="4"/>
      <c r="O111" s="4"/>
      <c r="P111" s="101"/>
      <c r="Q111" s="101"/>
      <c r="R111" s="101"/>
      <c r="S111" s="4"/>
      <c r="T111" s="108"/>
    </row>
    <row r="112" spans="1:21" ht="37.5" customHeight="1" x14ac:dyDescent="0.4">
      <c r="D112" s="4"/>
      <c r="E112" s="4"/>
      <c r="F112" s="103"/>
      <c r="G112" s="104"/>
      <c r="H112" s="4"/>
      <c r="I112" s="4"/>
      <c r="J112" s="4"/>
      <c r="K112" s="4"/>
      <c r="L112" s="4"/>
      <c r="M112" s="4"/>
      <c r="N112" s="4"/>
      <c r="O112" s="4"/>
      <c r="P112" s="101"/>
      <c r="Q112" s="101"/>
      <c r="R112" s="101"/>
      <c r="S112" s="110"/>
      <c r="T112" s="108"/>
      <c r="U112" s="111"/>
    </row>
    <row r="113" spans="4:21" ht="37.5" customHeight="1" x14ac:dyDescent="0.7">
      <c r="D113" s="4"/>
      <c r="E113" s="22"/>
      <c r="F113" s="4"/>
      <c r="G113" s="11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113"/>
      <c r="T113" s="114"/>
      <c r="U113" s="115"/>
    </row>
    <row r="114" spans="4:21" ht="37.5" customHeight="1" x14ac:dyDescent="0.45">
      <c r="D114" s="4"/>
      <c r="F114" s="5"/>
      <c r="G114" s="4"/>
      <c r="H114" s="19"/>
      <c r="I114" s="146" t="s">
        <v>39</v>
      </c>
      <c r="J114" s="146"/>
      <c r="K114" s="146"/>
      <c r="L114" s="116"/>
      <c r="M114" s="116"/>
      <c r="N114" s="116"/>
      <c r="O114" s="116"/>
      <c r="P114" s="117"/>
      <c r="Q114" s="117"/>
      <c r="R114" s="117"/>
      <c r="S114" s="4"/>
      <c r="T114" s="118"/>
    </row>
    <row r="115" spans="4:21" ht="37.5" customHeight="1" x14ac:dyDescent="0.4">
      <c r="D115" s="4"/>
      <c r="F115" s="5"/>
      <c r="G115" s="4"/>
      <c r="H115" s="4"/>
      <c r="I115" s="4"/>
      <c r="J115" s="5" t="s">
        <v>178</v>
      </c>
      <c r="K115" s="4"/>
      <c r="L115" s="4"/>
      <c r="M115" s="4"/>
      <c r="N115" s="4"/>
      <c r="O115" s="4"/>
      <c r="P115" s="117"/>
      <c r="Q115" s="117"/>
      <c r="R115" s="117"/>
      <c r="S115" s="4"/>
      <c r="T115" s="119"/>
    </row>
    <row r="116" spans="4:21" ht="37.5" customHeight="1" x14ac:dyDescent="0.3">
      <c r="E116" s="120"/>
      <c r="F116" s="121"/>
      <c r="G116" s="122"/>
      <c r="H116" s="120"/>
      <c r="I116" s="123"/>
      <c r="J116" s="123"/>
      <c r="K116" s="123"/>
      <c r="L116" s="124"/>
      <c r="M116" s="124"/>
      <c r="N116" s="125"/>
      <c r="O116" s="126"/>
      <c r="P116" s="4"/>
      <c r="Q116" s="4"/>
      <c r="R116" s="4"/>
      <c r="S116" s="4"/>
      <c r="T116" s="4"/>
    </row>
    <row r="117" spans="4:21" ht="37.5" customHeight="1" x14ac:dyDescent="0.4">
      <c r="D117" s="127"/>
      <c r="E117" s="128"/>
      <c r="F117" s="129"/>
      <c r="G117" s="130"/>
      <c r="H117" s="131"/>
      <c r="J117" s="132"/>
      <c r="K117" s="133"/>
    </row>
    <row r="127" spans="4:21" s="134" customFormat="1" ht="36" customHeight="1" x14ac:dyDescent="0.35"/>
    <row r="128" spans="4:21" s="134" customFormat="1" ht="36" customHeight="1" x14ac:dyDescent="0.35"/>
    <row r="129" s="134" customFormat="1" ht="36" customHeight="1" x14ac:dyDescent="0.35"/>
  </sheetData>
  <mergeCells count="35">
    <mergeCell ref="B21:F21"/>
    <mergeCell ref="I9:J9"/>
    <mergeCell ref="K9:P9"/>
    <mergeCell ref="B11:E11"/>
    <mergeCell ref="B15:F15"/>
    <mergeCell ref="B16:E16"/>
    <mergeCell ref="B63:E63"/>
    <mergeCell ref="B22:E22"/>
    <mergeCell ref="B34:F34"/>
    <mergeCell ref="B35:E35"/>
    <mergeCell ref="B40:F40"/>
    <mergeCell ref="B41:E41"/>
    <mergeCell ref="B45:F45"/>
    <mergeCell ref="B46:E46"/>
    <mergeCell ref="B55:F55"/>
    <mergeCell ref="B56:E56"/>
    <mergeCell ref="B60:F60"/>
    <mergeCell ref="B61:E61"/>
    <mergeCell ref="B98:E98"/>
    <mergeCell ref="B64:E64"/>
    <mergeCell ref="B68:F68"/>
    <mergeCell ref="B69:E69"/>
    <mergeCell ref="B73:F73"/>
    <mergeCell ref="B74:E74"/>
    <mergeCell ref="B78:F78"/>
    <mergeCell ref="B79:E79"/>
    <mergeCell ref="B87:F87"/>
    <mergeCell ref="B88:E88"/>
    <mergeCell ref="B89:E89"/>
    <mergeCell ref="B95:E95"/>
    <mergeCell ref="B105:F105"/>
    <mergeCell ref="A106:A107"/>
    <mergeCell ref="B106:F107"/>
    <mergeCell ref="B108:F108"/>
    <mergeCell ref="I114:K114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2026-01-08T18:34:25Z</cp:lastPrinted>
  <dcterms:created xsi:type="dcterms:W3CDTF">2025-12-19T20:08:59Z</dcterms:created>
  <dcterms:modified xsi:type="dcterms:W3CDTF">2026-01-08T18:35:26Z</dcterms:modified>
</cp:coreProperties>
</file>