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gapprd-my.sharepoint.com/personal/ldeluna_dgapp_gob_do/Documents/Escritorio/OAI DOCUMENTOS/Nóminas DGAPP/2026/Marzo 2026/"/>
    </mc:Choice>
  </mc:AlternateContent>
  <xr:revisionPtr revIDLastSave="4" documentId="8_{3963F602-50CB-45BF-84C6-5469593DFEDF}" xr6:coauthVersionLast="47" xr6:coauthVersionMax="47" xr10:uidLastSave="{3700356F-0E8F-4018-9674-1BA9EB178F1D}"/>
  <bookViews>
    <workbookView xWindow="-20520" yWindow="-120" windowWidth="20640" windowHeight="11040" xr2:uid="{5BD03D44-D627-47D7-B330-F104B0290D6B}"/>
  </bookViews>
  <sheets>
    <sheet name="NOM TEMPORALES MARZO 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08" i="1" l="1"/>
  <c r="Q108" i="1"/>
  <c r="P108" i="1"/>
  <c r="O108" i="1"/>
  <c r="N108" i="1"/>
  <c r="M108" i="1"/>
  <c r="L108" i="1"/>
  <c r="H108" i="1"/>
  <c r="J107" i="1"/>
  <c r="I107" i="1"/>
  <c r="S107" i="1" s="1"/>
  <c r="T107" i="1" s="1"/>
  <c r="J106" i="1"/>
  <c r="S106" i="1" s="1"/>
  <c r="T106" i="1" s="1"/>
  <c r="I106" i="1"/>
  <c r="J105" i="1"/>
  <c r="I105" i="1"/>
  <c r="S105" i="1" s="1"/>
  <c r="T105" i="1" s="1"/>
  <c r="J104" i="1"/>
  <c r="I104" i="1"/>
  <c r="K104" i="1" s="1"/>
  <c r="T103" i="1"/>
  <c r="S103" i="1"/>
  <c r="J103" i="1"/>
  <c r="I103" i="1"/>
  <c r="K103" i="1" s="1"/>
  <c r="J102" i="1"/>
  <c r="I102" i="1"/>
  <c r="S102" i="1" s="1"/>
  <c r="T102" i="1" s="1"/>
  <c r="S101" i="1"/>
  <c r="T101" i="1" s="1"/>
  <c r="K101" i="1"/>
  <c r="J101" i="1"/>
  <c r="J108" i="1" s="1"/>
  <c r="I101" i="1"/>
  <c r="I108" i="1" s="1"/>
  <c r="R99" i="1"/>
  <c r="Q99" i="1"/>
  <c r="P99" i="1"/>
  <c r="O99" i="1"/>
  <c r="N99" i="1"/>
  <c r="M99" i="1"/>
  <c r="L99" i="1"/>
  <c r="J99" i="1"/>
  <c r="H99" i="1"/>
  <c r="J98" i="1"/>
  <c r="I98" i="1"/>
  <c r="I99" i="1" s="1"/>
  <c r="R95" i="1"/>
  <c r="Q95" i="1"/>
  <c r="P95" i="1"/>
  <c r="O95" i="1"/>
  <c r="N95" i="1"/>
  <c r="M95" i="1"/>
  <c r="L95" i="1"/>
  <c r="H95" i="1"/>
  <c r="S94" i="1"/>
  <c r="T94" i="1" s="1"/>
  <c r="K94" i="1"/>
  <c r="J94" i="1"/>
  <c r="I94" i="1"/>
  <c r="J93" i="1"/>
  <c r="I93" i="1"/>
  <c r="S93" i="1" s="1"/>
  <c r="T93" i="1" s="1"/>
  <c r="J92" i="1"/>
  <c r="J95" i="1" s="1"/>
  <c r="I92" i="1"/>
  <c r="I95" i="1" s="1"/>
  <c r="R89" i="1"/>
  <c r="Q89" i="1"/>
  <c r="P89" i="1"/>
  <c r="O89" i="1"/>
  <c r="N89" i="1"/>
  <c r="M89" i="1"/>
  <c r="L89" i="1"/>
  <c r="H89" i="1"/>
  <c r="J88" i="1"/>
  <c r="S88" i="1" s="1"/>
  <c r="T88" i="1" s="1"/>
  <c r="I88" i="1"/>
  <c r="J87" i="1"/>
  <c r="I87" i="1"/>
  <c r="S87" i="1" s="1"/>
  <c r="T87" i="1" s="1"/>
  <c r="T86" i="1"/>
  <c r="S86" i="1"/>
  <c r="J86" i="1"/>
  <c r="I86" i="1"/>
  <c r="K86" i="1" s="1"/>
  <c r="J85" i="1"/>
  <c r="I85" i="1"/>
  <c r="S85" i="1" s="1"/>
  <c r="T85" i="1" s="1"/>
  <c r="S84" i="1"/>
  <c r="T84" i="1" s="1"/>
  <c r="K84" i="1"/>
  <c r="J84" i="1"/>
  <c r="I84" i="1"/>
  <c r="J83" i="1"/>
  <c r="I83" i="1"/>
  <c r="S83" i="1" s="1"/>
  <c r="T83" i="1" s="1"/>
  <c r="J82" i="1"/>
  <c r="J89" i="1" s="1"/>
  <c r="I82" i="1"/>
  <c r="S82" i="1" s="1"/>
  <c r="R80" i="1"/>
  <c r="Q80" i="1"/>
  <c r="P80" i="1"/>
  <c r="O80" i="1"/>
  <c r="N80" i="1"/>
  <c r="M80" i="1"/>
  <c r="L80" i="1"/>
  <c r="J80" i="1"/>
  <c r="I80" i="1"/>
  <c r="H80" i="1"/>
  <c r="J79" i="1"/>
  <c r="S79" i="1" s="1"/>
  <c r="T79" i="1" s="1"/>
  <c r="I79" i="1"/>
  <c r="J78" i="1"/>
  <c r="I78" i="1"/>
  <c r="S78" i="1" s="1"/>
  <c r="T78" i="1" s="1"/>
  <c r="T77" i="1"/>
  <c r="S77" i="1"/>
  <c r="S80" i="1" s="1"/>
  <c r="J77" i="1"/>
  <c r="I77" i="1"/>
  <c r="K77" i="1" s="1"/>
  <c r="R75" i="1"/>
  <c r="Q75" i="1"/>
  <c r="P75" i="1"/>
  <c r="O75" i="1"/>
  <c r="N75" i="1"/>
  <c r="M75" i="1"/>
  <c r="L75" i="1"/>
  <c r="H75" i="1"/>
  <c r="J74" i="1"/>
  <c r="I74" i="1"/>
  <c r="S74" i="1" s="1"/>
  <c r="T74" i="1" s="1"/>
  <c r="S73" i="1"/>
  <c r="T73" i="1" s="1"/>
  <c r="N73" i="1"/>
  <c r="J73" i="1"/>
  <c r="I73" i="1"/>
  <c r="K73" i="1" s="1"/>
  <c r="J72" i="1"/>
  <c r="J75" i="1" s="1"/>
  <c r="I72" i="1"/>
  <c r="I75" i="1" s="1"/>
  <c r="R70" i="1"/>
  <c r="Q70" i="1"/>
  <c r="P70" i="1"/>
  <c r="O70" i="1"/>
  <c r="N70" i="1"/>
  <c r="M70" i="1"/>
  <c r="I70" i="1"/>
  <c r="H70" i="1"/>
  <c r="S69" i="1"/>
  <c r="T69" i="1" s="1"/>
  <c r="K69" i="1"/>
  <c r="J69" i="1"/>
  <c r="I69" i="1"/>
  <c r="J68" i="1"/>
  <c r="I68" i="1"/>
  <c r="S68" i="1" s="1"/>
  <c r="T68" i="1" s="1"/>
  <c r="J67" i="1"/>
  <c r="S67" i="1" s="1"/>
  <c r="T67" i="1" s="1"/>
  <c r="I67" i="1"/>
  <c r="L66" i="1"/>
  <c r="L70" i="1" s="1"/>
  <c r="J66" i="1"/>
  <c r="I66" i="1"/>
  <c r="S66" i="1" s="1"/>
  <c r="R64" i="1"/>
  <c r="Q64" i="1"/>
  <c r="P64" i="1"/>
  <c r="O64" i="1"/>
  <c r="N64" i="1"/>
  <c r="M64" i="1"/>
  <c r="L64" i="1"/>
  <c r="H64" i="1"/>
  <c r="J63" i="1"/>
  <c r="J64" i="1" s="1"/>
  <c r="I63" i="1"/>
  <c r="I64" i="1" s="1"/>
  <c r="R61" i="1"/>
  <c r="Q61" i="1"/>
  <c r="P61" i="1"/>
  <c r="O61" i="1"/>
  <c r="N61" i="1"/>
  <c r="M61" i="1"/>
  <c r="L61" i="1"/>
  <c r="J61" i="1"/>
  <c r="H61" i="1"/>
  <c r="J60" i="1"/>
  <c r="I60" i="1"/>
  <c r="S60" i="1" s="1"/>
  <c r="T60" i="1" s="1"/>
  <c r="J59" i="1"/>
  <c r="I59" i="1"/>
  <c r="S59" i="1" s="1"/>
  <c r="T59" i="1" s="1"/>
  <c r="K58" i="1"/>
  <c r="J58" i="1"/>
  <c r="I58" i="1"/>
  <c r="S58" i="1" s="1"/>
  <c r="R56" i="1"/>
  <c r="Q56" i="1"/>
  <c r="P56" i="1"/>
  <c r="O56" i="1"/>
  <c r="N56" i="1"/>
  <c r="M56" i="1"/>
  <c r="H56" i="1"/>
  <c r="O55" i="1"/>
  <c r="J55" i="1"/>
  <c r="I55" i="1"/>
  <c r="K55" i="1" s="1"/>
  <c r="K54" i="1"/>
  <c r="J54" i="1"/>
  <c r="I54" i="1"/>
  <c r="S54" i="1" s="1"/>
  <c r="T54" i="1" s="1"/>
  <c r="J53" i="1"/>
  <c r="I53" i="1"/>
  <c r="S53" i="1" s="1"/>
  <c r="T53" i="1" s="1"/>
  <c r="S52" i="1"/>
  <c r="T52" i="1" s="1"/>
  <c r="K52" i="1"/>
  <c r="J52" i="1"/>
  <c r="I52" i="1"/>
  <c r="J51" i="1"/>
  <c r="I51" i="1"/>
  <c r="S51" i="1" s="1"/>
  <c r="T51" i="1" s="1"/>
  <c r="J50" i="1"/>
  <c r="S50" i="1" s="1"/>
  <c r="T50" i="1" s="1"/>
  <c r="I50" i="1"/>
  <c r="S49" i="1"/>
  <c r="T49" i="1" s="1"/>
  <c r="J49" i="1"/>
  <c r="I49" i="1"/>
  <c r="K49" i="1" s="1"/>
  <c r="L48" i="1"/>
  <c r="L56" i="1" s="1"/>
  <c r="J48" i="1"/>
  <c r="J56" i="1" s="1"/>
  <c r="I48" i="1"/>
  <c r="I56" i="1" s="1"/>
  <c r="R46" i="1"/>
  <c r="Q46" i="1"/>
  <c r="P46" i="1"/>
  <c r="O46" i="1"/>
  <c r="N46" i="1"/>
  <c r="M46" i="1"/>
  <c r="J46" i="1"/>
  <c r="I46" i="1"/>
  <c r="H46" i="1"/>
  <c r="S45" i="1"/>
  <c r="T45" i="1" s="1"/>
  <c r="K45" i="1"/>
  <c r="J45" i="1"/>
  <c r="I45" i="1"/>
  <c r="J44" i="1"/>
  <c r="I44" i="1"/>
  <c r="S44" i="1" s="1"/>
  <c r="T44" i="1" s="1"/>
  <c r="T43" i="1"/>
  <c r="S43" i="1"/>
  <c r="J43" i="1"/>
  <c r="I43" i="1"/>
  <c r="K43" i="1" s="1"/>
  <c r="J42" i="1"/>
  <c r="I42" i="1"/>
  <c r="S42" i="1" s="1"/>
  <c r="T42" i="1" s="1"/>
  <c r="L41" i="1"/>
  <c r="S41" i="1" s="1"/>
  <c r="K41" i="1"/>
  <c r="J41" i="1"/>
  <c r="I41" i="1"/>
  <c r="R39" i="1"/>
  <c r="Q39" i="1"/>
  <c r="P39" i="1"/>
  <c r="O39" i="1"/>
  <c r="N39" i="1"/>
  <c r="M39" i="1"/>
  <c r="L39" i="1"/>
  <c r="H39" i="1"/>
  <c r="L38" i="1"/>
  <c r="J38" i="1"/>
  <c r="I38" i="1"/>
  <c r="S38" i="1" s="1"/>
  <c r="T38" i="1" s="1"/>
  <c r="S37" i="1"/>
  <c r="T37" i="1" s="1"/>
  <c r="K37" i="1"/>
  <c r="J37" i="1"/>
  <c r="I37" i="1"/>
  <c r="J36" i="1"/>
  <c r="I36" i="1"/>
  <c r="S36" i="1" s="1"/>
  <c r="T36" i="1" s="1"/>
  <c r="J35" i="1"/>
  <c r="J39" i="1" s="1"/>
  <c r="I35" i="1"/>
  <c r="I39" i="1" s="1"/>
  <c r="R33" i="1"/>
  <c r="Q33" i="1"/>
  <c r="P33" i="1"/>
  <c r="N33" i="1"/>
  <c r="M33" i="1"/>
  <c r="M111" i="1" s="1"/>
  <c r="L33" i="1"/>
  <c r="H33" i="1"/>
  <c r="L32" i="1"/>
  <c r="J32" i="1"/>
  <c r="I32" i="1"/>
  <c r="S32" i="1" s="1"/>
  <c r="T32" i="1" s="1"/>
  <c r="O31" i="1"/>
  <c r="S31" i="1" s="1"/>
  <c r="T31" i="1" s="1"/>
  <c r="K31" i="1"/>
  <c r="J31" i="1"/>
  <c r="I31" i="1"/>
  <c r="J30" i="1"/>
  <c r="I30" i="1"/>
  <c r="S30" i="1" s="1"/>
  <c r="T30" i="1" s="1"/>
  <c r="O29" i="1"/>
  <c r="S29" i="1" s="1"/>
  <c r="T29" i="1" s="1"/>
  <c r="J29" i="1"/>
  <c r="K29" i="1" s="1"/>
  <c r="I29" i="1"/>
  <c r="O28" i="1"/>
  <c r="J28" i="1"/>
  <c r="I28" i="1"/>
  <c r="S28" i="1" s="1"/>
  <c r="T28" i="1" s="1"/>
  <c r="O27" i="1"/>
  <c r="S27" i="1" s="1"/>
  <c r="T27" i="1" s="1"/>
  <c r="J27" i="1"/>
  <c r="K27" i="1" s="1"/>
  <c r="I27" i="1"/>
  <c r="S26" i="1"/>
  <c r="T26" i="1" s="1"/>
  <c r="K26" i="1"/>
  <c r="J26" i="1"/>
  <c r="I26" i="1"/>
  <c r="J25" i="1"/>
  <c r="I25" i="1"/>
  <c r="S25" i="1" s="1"/>
  <c r="T25" i="1" s="1"/>
  <c r="T24" i="1"/>
  <c r="S24" i="1"/>
  <c r="J24" i="1"/>
  <c r="I24" i="1"/>
  <c r="K24" i="1" s="1"/>
  <c r="O23" i="1"/>
  <c r="O33" i="1" s="1"/>
  <c r="J23" i="1"/>
  <c r="I23" i="1"/>
  <c r="S23" i="1" s="1"/>
  <c r="R21" i="1"/>
  <c r="Q21" i="1"/>
  <c r="P21" i="1"/>
  <c r="N21" i="1"/>
  <c r="M21" i="1"/>
  <c r="L21" i="1"/>
  <c r="J21" i="1"/>
  <c r="I21" i="1"/>
  <c r="H21" i="1"/>
  <c r="T20" i="1"/>
  <c r="S20" i="1"/>
  <c r="J20" i="1"/>
  <c r="I20" i="1"/>
  <c r="K20" i="1" s="1"/>
  <c r="J19" i="1"/>
  <c r="I19" i="1"/>
  <c r="S19" i="1" s="1"/>
  <c r="T19" i="1" s="1"/>
  <c r="O18" i="1"/>
  <c r="O21" i="1" s="1"/>
  <c r="K18" i="1"/>
  <c r="J18" i="1"/>
  <c r="I18" i="1"/>
  <c r="J17" i="1"/>
  <c r="I17" i="1"/>
  <c r="S17" i="1" s="1"/>
  <c r="R15" i="1"/>
  <c r="R111" i="1" s="1"/>
  <c r="Q15" i="1"/>
  <c r="Q111" i="1" s="1"/>
  <c r="P15" i="1"/>
  <c r="P111" i="1" s="1"/>
  <c r="N15" i="1"/>
  <c r="N111" i="1" s="1"/>
  <c r="M15" i="1"/>
  <c r="L15" i="1"/>
  <c r="H15" i="1"/>
  <c r="H111" i="1" s="1"/>
  <c r="S14" i="1"/>
  <c r="T14" i="1" s="1"/>
  <c r="K14" i="1"/>
  <c r="J14" i="1"/>
  <c r="I14" i="1"/>
  <c r="O13" i="1"/>
  <c r="O15" i="1" s="1"/>
  <c r="J13" i="1"/>
  <c r="I13" i="1"/>
  <c r="S13" i="1" s="1"/>
  <c r="T13" i="1" s="1"/>
  <c r="J12" i="1"/>
  <c r="S12" i="1" s="1"/>
  <c r="I12" i="1"/>
  <c r="I15" i="1" s="1"/>
  <c r="T80" i="1" l="1"/>
  <c r="T66" i="1"/>
  <c r="T70" i="1" s="1"/>
  <c r="S70" i="1"/>
  <c r="T108" i="1"/>
  <c r="S89" i="1"/>
  <c r="T82" i="1"/>
  <c r="T89" i="1" s="1"/>
  <c r="T12" i="1"/>
  <c r="T15" i="1" s="1"/>
  <c r="S15" i="1"/>
  <c r="S33" i="1"/>
  <c r="T23" i="1"/>
  <c r="T33" i="1" s="1"/>
  <c r="S46" i="1"/>
  <c r="T41" i="1"/>
  <c r="T46" i="1" s="1"/>
  <c r="T17" i="1"/>
  <c r="T21" i="1" s="1"/>
  <c r="S61" i="1"/>
  <c r="T58" i="1"/>
  <c r="T61" i="1" s="1"/>
  <c r="O111" i="1"/>
  <c r="K80" i="1"/>
  <c r="S18" i="1"/>
  <c r="T18" i="1" s="1"/>
  <c r="K35" i="1"/>
  <c r="S63" i="1"/>
  <c r="K82" i="1"/>
  <c r="K92" i="1"/>
  <c r="K25" i="1"/>
  <c r="K44" i="1"/>
  <c r="K78" i="1"/>
  <c r="K87" i="1"/>
  <c r="S92" i="1"/>
  <c r="I33" i="1"/>
  <c r="I111" i="1" s="1"/>
  <c r="I61" i="1"/>
  <c r="K50" i="1"/>
  <c r="K23" i="1"/>
  <c r="K33" i="1" s="1"/>
  <c r="K38" i="1"/>
  <c r="S48" i="1"/>
  <c r="K53" i="1"/>
  <c r="S55" i="1"/>
  <c r="T55" i="1" s="1"/>
  <c r="J70" i="1"/>
  <c r="K74" i="1"/>
  <c r="S104" i="1"/>
  <c r="T104" i="1" s="1"/>
  <c r="J33" i="1"/>
  <c r="L46" i="1"/>
  <c r="L111" i="1" s="1"/>
  <c r="J15" i="1"/>
  <c r="J111" i="1" s="1"/>
  <c r="K19" i="1"/>
  <c r="K42" i="1"/>
  <c r="K46" i="1" s="1"/>
  <c r="K72" i="1"/>
  <c r="K75" i="1" s="1"/>
  <c r="K85" i="1"/>
  <c r="K102" i="1"/>
  <c r="K108" i="1" s="1"/>
  <c r="K63" i="1"/>
  <c r="K64" i="1" s="1"/>
  <c r="K48" i="1"/>
  <c r="K13" i="1"/>
  <c r="K17" i="1"/>
  <c r="K32" i="1"/>
  <c r="K36" i="1"/>
  <c r="K51" i="1"/>
  <c r="K68" i="1"/>
  <c r="S72" i="1"/>
  <c r="K98" i="1"/>
  <c r="K99" i="1" s="1"/>
  <c r="K107" i="1"/>
  <c r="K59" i="1"/>
  <c r="K61" i="1" s="1"/>
  <c r="K28" i="1"/>
  <c r="K30" i="1"/>
  <c r="K60" i="1"/>
  <c r="K66" i="1"/>
  <c r="K83" i="1"/>
  <c r="K93" i="1"/>
  <c r="S98" i="1"/>
  <c r="K79" i="1"/>
  <c r="K88" i="1"/>
  <c r="K105" i="1"/>
  <c r="S108" i="1"/>
  <c r="K12" i="1"/>
  <c r="K15" i="1" s="1"/>
  <c r="K67" i="1"/>
  <c r="S35" i="1"/>
  <c r="I89" i="1"/>
  <c r="K106" i="1"/>
  <c r="K39" i="1" l="1"/>
  <c r="S64" i="1"/>
  <c r="T63" i="1"/>
  <c r="T64" i="1" s="1"/>
  <c r="T72" i="1"/>
  <c r="T75" i="1" s="1"/>
  <c r="S75" i="1"/>
  <c r="S99" i="1"/>
  <c r="T98" i="1"/>
  <c r="T99" i="1" s="1"/>
  <c r="K70" i="1"/>
  <c r="K21" i="1"/>
  <c r="K111" i="1" s="1"/>
  <c r="T92" i="1"/>
  <c r="T95" i="1" s="1"/>
  <c r="S95" i="1"/>
  <c r="S39" i="1"/>
  <c r="T35" i="1"/>
  <c r="T39" i="1" s="1"/>
  <c r="T111" i="1" s="1"/>
  <c r="K56" i="1"/>
  <c r="S21" i="1"/>
  <c r="S111" i="1" s="1"/>
  <c r="K95" i="1"/>
  <c r="S56" i="1"/>
  <c r="T48" i="1"/>
  <c r="T56" i="1" s="1"/>
  <c r="K89" i="1"/>
</calcChain>
</file>

<file path=xl/sharedStrings.xml><?xml version="1.0" encoding="utf-8"?>
<sst xmlns="http://schemas.openxmlformats.org/spreadsheetml/2006/main" count="334" uniqueCount="183">
  <si>
    <t>DIRECCIÓN GENERAL DE ALIANZAS PÚBLICO PRIVADAS</t>
  </si>
  <si>
    <t>NÓMINA DE EMPLEADOS TEMPORALES</t>
  </si>
  <si>
    <t>CORRESPONDIENTE AL MES MARZO 2026</t>
  </si>
  <si>
    <t>SUELDO</t>
  </si>
  <si>
    <t xml:space="preserve">SEGURIDA SOCIAL </t>
  </si>
  <si>
    <t xml:space="preserve">OTROS DESCUENTOS </t>
  </si>
  <si>
    <t>NO.</t>
  </si>
  <si>
    <t xml:space="preserve">FECHA DE INGRESO </t>
  </si>
  <si>
    <t>FECHA TERMINO</t>
  </si>
  <si>
    <t xml:space="preserve">GÉNERO </t>
  </si>
  <si>
    <t xml:space="preserve">NOMBRE </t>
  </si>
  <si>
    <t xml:space="preserve">FUNCIONES </t>
  </si>
  <si>
    <t xml:space="preserve">TIPO DE EMPLEADO </t>
  </si>
  <si>
    <t xml:space="preserve">INGRESO BRUTO </t>
  </si>
  <si>
    <t>AFP</t>
  </si>
  <si>
    <t>SFS</t>
  </si>
  <si>
    <t>SUB TOTAL PARA DEDUCCIONES</t>
  </si>
  <si>
    <t>ISR</t>
  </si>
  <si>
    <t>SALDO  A FAVOR IR13</t>
  </si>
  <si>
    <t>PERCAPITA ADICIONAL</t>
  </si>
  <si>
    <t>OTROS DESCUENTOS</t>
  </si>
  <si>
    <t>SEGURO MEDICO</t>
  </si>
  <si>
    <t>DESCUENTOS DE ÓPTICA</t>
  </si>
  <si>
    <t xml:space="preserve">CREDITO POR GASTOS EDUCATIVOS </t>
  </si>
  <si>
    <t>TOTAL DESC.</t>
  </si>
  <si>
    <t>NETO A COBRAR</t>
  </si>
  <si>
    <t>DIRECCIÓN DE PLANIFICACIÓN Y DESARROLLO</t>
  </si>
  <si>
    <t>23/11/2020</t>
  </si>
  <si>
    <t>F</t>
  </si>
  <si>
    <t xml:space="preserve">EUDES DANILDA PERALTA JIMÉNEZ </t>
  </si>
  <si>
    <t xml:space="preserve">DIRECTORA DE PLANIFICACIÓN Y DESARROLLO </t>
  </si>
  <si>
    <t xml:space="preserve">TEMPORAL </t>
  </si>
  <si>
    <t>TRICIA CARVAJAL DE MOREL</t>
  </si>
  <si>
    <t xml:space="preserve">ANALISTA DE MONITOREO Y EVALUACIÓN DE PLANES PROGRAMAS Y PROYECTOS </t>
  </si>
  <si>
    <t xml:space="preserve">IYAELKY YRANNA LEONARDO MONTAS </t>
  </si>
  <si>
    <t xml:space="preserve">ENC. DE LA DIVISIÓN DE DESARROLLO INST. Y CALIDAD DE LA GESTIÓN </t>
  </si>
  <si>
    <t xml:space="preserve">SUB-TOTAL </t>
  </si>
  <si>
    <t xml:space="preserve">DIRECCIÓN DE RECURSOS HUMANOS </t>
  </si>
  <si>
    <t>M</t>
  </si>
  <si>
    <t>VIRGILIO COMAS ABREU</t>
  </si>
  <si>
    <t>DIRECTOR DE RECURSOS HUMANOS</t>
  </si>
  <si>
    <t>16/09/2020</t>
  </si>
  <si>
    <t>16/06/2025</t>
  </si>
  <si>
    <t>RAIZA BATISTA BATISTA</t>
  </si>
  <si>
    <t>ENC. DE DIVISIÓN DE EVALUCIÓN DE DESEMPEÑO Y CAPACITACIÓN</t>
  </si>
  <si>
    <t xml:space="preserve">STEPHANY ADAMES GALAN </t>
  </si>
  <si>
    <t xml:space="preserve">ANALISTA DE RRHH </t>
  </si>
  <si>
    <t>MAYXIS ARACHE GERMOSEN</t>
  </si>
  <si>
    <t>SUB-TOTAL</t>
  </si>
  <si>
    <t xml:space="preserve">DIRECCIÓN DE COMUNICACIONES </t>
  </si>
  <si>
    <t>CARLOS ARTURO GUISARRE MINYETTY</t>
  </si>
  <si>
    <t>DIRECTOR DE COMUNICACIONES</t>
  </si>
  <si>
    <t>CESAR NAPOLEON DUVERNAY CESPEDES</t>
  </si>
  <si>
    <t>ESPECIALISTA DE COMUNICACIÓN EXTERNA</t>
  </si>
  <si>
    <t xml:space="preserve">EVENTUAL </t>
  </si>
  <si>
    <t>GINELLY MELO</t>
  </si>
  <si>
    <t xml:space="preserve">ANALISTA DE MEDIOS Y CONTENIDOS DIGITALES </t>
  </si>
  <si>
    <t>RADHA IRIS CASTILLO</t>
  </si>
  <si>
    <t>ENCARGADA DE LA DIVISION DE PROTOCOLO Y EVENTOS</t>
  </si>
  <si>
    <t xml:space="preserve">ANA LETICIA DURAN </t>
  </si>
  <si>
    <t xml:space="preserve">DIORKA COLON </t>
  </si>
  <si>
    <t>HUMBERTO ARVELO</t>
  </si>
  <si>
    <t>ANALISTA DE COMUNICACIONES</t>
  </si>
  <si>
    <t>16/11/2020</t>
  </si>
  <si>
    <t>16/07/2025</t>
  </si>
  <si>
    <t xml:space="preserve">HELEN ARIANA CASTILLO MENDEZ </t>
  </si>
  <si>
    <t xml:space="preserve">OFICIAL DE ATENCIÓN AL CUIDADANO </t>
  </si>
  <si>
    <t xml:space="preserve">ISABEL ENCARNACIÓN </t>
  </si>
  <si>
    <t xml:space="preserve">TÉCNICO ADMINISTRATIVA </t>
  </si>
  <si>
    <t xml:space="preserve">MARIA CAPUTO </t>
  </si>
  <si>
    <t xml:space="preserve">DIRECCIÓN DE JURÍDICA </t>
  </si>
  <si>
    <t>20/11/2024</t>
  </si>
  <si>
    <t>20/5/2025</t>
  </si>
  <si>
    <t>EFRAIN AMBIORIS VASQUEZ</t>
  </si>
  <si>
    <t>DIRECTOR JURIDICO</t>
  </si>
  <si>
    <t xml:space="preserve">DAYANA PENELOPE ACOSTA RUSSO </t>
  </si>
  <si>
    <t>ENCARGADA DEL DEPARTAMENTO DE ELABORACION DE DOCUMENTOS</t>
  </si>
  <si>
    <t xml:space="preserve">WILFRIDO MEJIA CONSE </t>
  </si>
  <si>
    <t xml:space="preserve">ANALISTA LEGAL </t>
  </si>
  <si>
    <t>JESUS MARIA GUERREO</t>
  </si>
  <si>
    <t xml:space="preserve">DIRECCIÓN ADMINISTRATIVA </t>
  </si>
  <si>
    <t xml:space="preserve"> HAMLET BURGOS </t>
  </si>
  <si>
    <t>DIRECTOR ADMINISTRATIVO</t>
  </si>
  <si>
    <t>MARIA LAURA DOMENE</t>
  </si>
  <si>
    <t xml:space="preserve">ANALISTA DE DOCUMENTACIÓN </t>
  </si>
  <si>
    <t>ANTONIO PERPIÑAN</t>
  </si>
  <si>
    <t>COORDINADOR ADMINISTRATIVO</t>
  </si>
  <si>
    <t xml:space="preserve">ISMAEL GARCIA NUÑEZ </t>
  </si>
  <si>
    <t>TECNICO ADMINISTRATIVO</t>
  </si>
  <si>
    <t>JORGE ARTURO PANIAGUA SEGURA</t>
  </si>
  <si>
    <t xml:space="preserve">DIRECCIÓN FINANCIERA </t>
  </si>
  <si>
    <t>MARIA EUGENIA MONTERO SORIANO</t>
  </si>
  <si>
    <t>DIRECTORA FINANCIERA</t>
  </si>
  <si>
    <t xml:space="preserve">JUAN DE LA CRUZ  GONZALEZ BRITO </t>
  </si>
  <si>
    <t xml:space="preserve">ENCARGADO DE CONTABILIDAD </t>
  </si>
  <si>
    <t xml:space="preserve">BIENVENIDA ALTAGRACIA OSORIA RODRIGUEZ </t>
  </si>
  <si>
    <t xml:space="preserve">CONTADORA </t>
  </si>
  <si>
    <t xml:space="preserve">YOHAN ALCANTARA ALCANTARA </t>
  </si>
  <si>
    <t xml:space="preserve">ANALISTA DE PRESUPUESTO </t>
  </si>
  <si>
    <t xml:space="preserve">FRANCHESCA LA PAIX BALCACER </t>
  </si>
  <si>
    <t>ENCARGADA DE SECCIÓN DE PRESUPUESTO</t>
  </si>
  <si>
    <t>ARCADIO RICHARD HEREDIA</t>
  </si>
  <si>
    <t>20/05/2025</t>
  </si>
  <si>
    <t>PABLO OLIVIO GUZMAN SORIANO</t>
  </si>
  <si>
    <t>MADELYN ABREU ROSARIO</t>
  </si>
  <si>
    <t xml:space="preserve">COMPRAS Y CONTRATACIONES </t>
  </si>
  <si>
    <t>KEILA FIGUEROA</t>
  </si>
  <si>
    <t xml:space="preserve">ENCARGADA DEL DEPARTAMENTO DE COMPRAS Y CONTRATACIONES </t>
  </si>
  <si>
    <t>CLARA PASTORA PIMENTEL CANDELARIA</t>
  </si>
  <si>
    <t xml:space="preserve">ANALISTA DE COMPRAS Y CONTRATACIONES </t>
  </si>
  <si>
    <t xml:space="preserve">LEOMIR DELVALLE PEREZ </t>
  </si>
  <si>
    <t>DEPARTAMENTO DE ACCESO A LA INFORMACIÓN</t>
  </si>
  <si>
    <t>LAURA DE LUNA</t>
  </si>
  <si>
    <t>RESPONSABLE DE ACCESO A LA INFORMACIÓN</t>
  </si>
  <si>
    <t xml:space="preserve">DEPARTAMENTO DE SERVICIOS GENERALES </t>
  </si>
  <si>
    <t>JOHANNA CASTILLO DE OLEO</t>
  </si>
  <si>
    <t xml:space="preserve">ENCARGADO  DEL DEPARTAMENTO SERVICIOS GENERALES </t>
  </si>
  <si>
    <t>JORGE EMILIO CUEVAS SANTOS</t>
  </si>
  <si>
    <t>TÉCNICO ADMINISTRATIVO</t>
  </si>
  <si>
    <t>ELFRI HERIBERTO VICTORIA</t>
  </si>
  <si>
    <t>AYUDANTE DE COCINA</t>
  </si>
  <si>
    <t>WILFRIDO GALAN RODRIGUEZ</t>
  </si>
  <si>
    <t>ENCARGADO DE LA SECCION DE TRANSPORTACIÓN</t>
  </si>
  <si>
    <t>DIRECCIÓN DE TRANSFORMACIÓN DIGITAL</t>
  </si>
  <si>
    <t>LEOVIGILDO ANTONIO GOMEZ GENAO</t>
  </si>
  <si>
    <t>DIRECTOR DE TRANSFORMACIÓ DIGITAL</t>
  </si>
  <si>
    <t>27/08/2020</t>
  </si>
  <si>
    <t xml:space="preserve">CESAR GUERRERO </t>
  </si>
  <si>
    <t>ANALISTA  INFORMÁTICO</t>
  </si>
  <si>
    <t xml:space="preserve">CLAUDIO ESPINOSA GALARZA </t>
  </si>
  <si>
    <t xml:space="preserve">DESARROLLADOR DE SISTEMA </t>
  </si>
  <si>
    <t xml:space="preserve">DIRECCIÓN DE PROMOCIÓN DE ALIANZAS PÚBLICO PRIVADAS </t>
  </si>
  <si>
    <t>18/08/2020</t>
  </si>
  <si>
    <t>IZALIA LÓPEZ</t>
  </si>
  <si>
    <t>DIRECTORA DE  PROMOCIÓN Y MODALIDAD DE CONTRATACIÓN APP</t>
  </si>
  <si>
    <t>KEISY MARLENY BREA VIDAL</t>
  </si>
  <si>
    <t>ANALISTA DE PROMOCIÓN APP</t>
  </si>
  <si>
    <t xml:space="preserve">MONICA SEBELEN </t>
  </si>
  <si>
    <t xml:space="preserve">ENC. DEP. FOMENTO A LA COMPETENCIA </t>
  </si>
  <si>
    <t xml:space="preserve">DIRECCIÓN TÉCNICA DE ALIANZAS PÚBLICO PRIVADAS </t>
  </si>
  <si>
    <t>17/11/2020</t>
  </si>
  <si>
    <t>17/06/2025</t>
  </si>
  <si>
    <t xml:space="preserve">ELBA PATRICIA MÉNDEZ ROSARIO </t>
  </si>
  <si>
    <t>DIRECTORA TÉCNICA</t>
  </si>
  <si>
    <t xml:space="preserve">CORAL YAMEL SORIANO BRITO </t>
  </si>
  <si>
    <t>ENCARGADO DE DEPARTAMENTO DE ANTEPROYECTOS Y PRESENTACIÓN DE INICIATIVAS</t>
  </si>
  <si>
    <t>01/02//2024</t>
  </si>
  <si>
    <t>KATE ALEXANDRA ALCANTARA DE LA CRUZ</t>
  </si>
  <si>
    <t xml:space="preserve">
ANALISTA I DEL DEPARTAMENTO DE ANTEPROYECTO Y PRESENTACIÓN DE INICIATIVA</t>
  </si>
  <si>
    <t>GUIDO ANTONIO MELO PEÑA</t>
  </si>
  <si>
    <t>ANALISTA TECNICO</t>
  </si>
  <si>
    <t>JUSTO RAMON VARGAS MARTINEZ</t>
  </si>
  <si>
    <t>INSPECTOR</t>
  </si>
  <si>
    <t>NANCY VENTURA</t>
  </si>
  <si>
    <t>ANALISTA DE PROYECTOS</t>
  </si>
  <si>
    <t>ENGELS HERNANDEZ</t>
  </si>
  <si>
    <t>COORDINADOR DE ESTRUCTURACION TECNICA</t>
  </si>
  <si>
    <t xml:space="preserve">DIRECCIÓN DE INSPECCIÓN DE PROYECTOS DE ALIANZAS PÚBLICO PRIVADAS </t>
  </si>
  <si>
    <t>ARIEL MORETA</t>
  </si>
  <si>
    <t>DIRECTOR DE INSPECCION DE PROYECTOS DE APP</t>
  </si>
  <si>
    <t>NERYS FELIPE DURAN</t>
  </si>
  <si>
    <t>COORDINADOR DEL DEPART. DE INSPECCIÓN DE PROYECTOS DE SERVIDORES PÚBLICOS APP</t>
  </si>
  <si>
    <t>YERALDINA ESTHER PEÑA MATOS</t>
  </si>
  <si>
    <t>ANALISTA TÉCNICA</t>
  </si>
  <si>
    <t xml:space="preserve">DIRECCIÓN DE ENLACE INTERINSTITUCIONAL DE ALIANZAS PÚBLICO PRIVADAS
</t>
  </si>
  <si>
    <t>SAMIR ELIAS</t>
  </si>
  <si>
    <t>DIRECTOR DE  COORDINACION INFRAESTRUCTURA APP</t>
  </si>
  <si>
    <t>DIRECCIÓN DE CONTRATOS DE ALIANZAS PÚBLICO PRIVADAS</t>
  </si>
  <si>
    <t xml:space="preserve">ANGELO JOSE GÓMEZ ENCARNACIÓN </t>
  </si>
  <si>
    <t>DIRECTOR DE CONTRATOS APP</t>
  </si>
  <si>
    <t xml:space="preserve">JENNYFER CONTIN DE PINEL </t>
  </si>
  <si>
    <t xml:space="preserve">ENCARGADA. DEL  DEP. DE ESTRUCTURACIÓN DE PROCESOS COMPETITIVOS </t>
  </si>
  <si>
    <t>ROSA PACCAGNELLA CAPUZO</t>
  </si>
  <si>
    <t xml:space="preserve">ANALISTA DE ESTRUCTURACION DE PROCESOS COMPETITIVOS </t>
  </si>
  <si>
    <t>LARIELYS PEREZ PEREZ</t>
  </si>
  <si>
    <t>AYLETTE ELIZABETH GORIS MARTE</t>
  </si>
  <si>
    <t xml:space="preserve">ENCARGADA DEL DEPARTAMENTO DE GESTION DE CONTRATO </t>
  </si>
  <si>
    <t>VILMA DIAZ</t>
  </si>
  <si>
    <t>ENCARGADA SECCION DE FIDEICOMISO Y OFERTA PUBLICA</t>
  </si>
  <si>
    <t>NIKOLE GUERRERO</t>
  </si>
  <si>
    <t>COORDINADORA DE CONTRATOS APP</t>
  </si>
  <si>
    <t>TOTALES GENERALES</t>
  </si>
  <si>
    <t xml:space="preserve">DIRECTOR DE RECURSOS HUMANOS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</si>
</sst>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1C0A]d&quot; de &quot;mmmm&quot; de &quot;yyyy;@"/>
    <numFmt numFmtId="165" formatCode="_([$RD$-1C0A]* #,##0.00_);_([$RD$-1C0A]* \(#,##0.00\);_([$RD$-1C0A]* &quot;-&quot;??_);_(@_)"/>
    <numFmt numFmtId="166" formatCode="mm/dd/yyyy;@"/>
    <numFmt numFmtId="167" formatCode="#,##0.00000000"/>
    <numFmt numFmtId="168" formatCode="#,##0.0000000000"/>
    <numFmt numFmtId="169" formatCode="#,##0.00000000000"/>
    <numFmt numFmtId="170" formatCode="#,##0.000000000000"/>
  </numFmts>
  <fonts count="29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sz val="10"/>
      <name val="Century Gothic"/>
      <family val="2"/>
    </font>
    <font>
      <sz val="11"/>
      <color indexed="8"/>
      <name val="Calibri"/>
      <family val="2"/>
    </font>
    <font>
      <b/>
      <sz val="22"/>
      <color indexed="8"/>
      <name val="Century Gothic"/>
      <family val="2"/>
    </font>
    <font>
      <sz val="11"/>
      <color indexed="8"/>
      <name val="Century Gothic"/>
      <family val="2"/>
    </font>
    <font>
      <b/>
      <sz val="24"/>
      <color indexed="8"/>
      <name val="Century Gothic"/>
      <family val="2"/>
    </font>
    <font>
      <sz val="20"/>
      <color rgb="FFC00000"/>
      <name val="Century Gothic"/>
      <family val="2"/>
    </font>
    <font>
      <sz val="18"/>
      <color indexed="8"/>
      <name val="Century Gothic"/>
      <family val="2"/>
    </font>
    <font>
      <sz val="24"/>
      <color indexed="8"/>
      <name val="Century Gothic"/>
      <family val="2"/>
    </font>
    <font>
      <sz val="20"/>
      <name val="Century Gothic"/>
      <family val="2"/>
    </font>
    <font>
      <sz val="20"/>
      <color indexed="8"/>
      <name val="Century Gothic"/>
      <family val="2"/>
    </font>
    <font>
      <sz val="22"/>
      <color indexed="8"/>
      <name val="Century Gothic"/>
      <family val="2"/>
    </font>
    <font>
      <b/>
      <sz val="14"/>
      <color indexed="8"/>
      <name val="Century Gothic"/>
      <family val="2"/>
    </font>
    <font>
      <sz val="22"/>
      <name val="Century Gothic"/>
      <family val="2"/>
    </font>
    <font>
      <b/>
      <sz val="20"/>
      <name val="Century Gothic"/>
      <family val="2"/>
    </font>
    <font>
      <b/>
      <sz val="22"/>
      <name val="Century Gothic"/>
      <family val="2"/>
    </font>
    <font>
      <b/>
      <sz val="18"/>
      <name val="Century Gothic"/>
      <family val="2"/>
    </font>
    <font>
      <sz val="18"/>
      <name val="Century Gothic"/>
      <family val="2"/>
    </font>
    <font>
      <sz val="16"/>
      <name val="Century Gothic"/>
      <family val="2"/>
    </font>
    <font>
      <sz val="22"/>
      <color theme="1"/>
      <name val="Century Gothic"/>
      <family val="2"/>
    </font>
    <font>
      <sz val="24"/>
      <name val="Century Gothic"/>
      <family val="2"/>
    </font>
    <font>
      <sz val="28"/>
      <name val="Century Gothic"/>
      <family val="2"/>
    </font>
    <font>
      <sz val="24"/>
      <color rgb="FFFF0000"/>
      <name val="Century Gothic"/>
      <family val="2"/>
    </font>
    <font>
      <sz val="14"/>
      <color indexed="8"/>
      <name val="Century Gothic"/>
      <family val="2"/>
    </font>
    <font>
      <b/>
      <sz val="20"/>
      <color indexed="8"/>
      <name val="Century Gothic"/>
      <family val="2"/>
    </font>
    <font>
      <u val="singleAccounting"/>
      <sz val="22"/>
      <color indexed="8"/>
      <name val="Century Gothic"/>
      <family val="2"/>
    </font>
    <font>
      <sz val="26"/>
      <color indexed="8"/>
      <name val="Century Gothic"/>
      <family val="2"/>
    </font>
    <font>
      <u val="double"/>
      <sz val="24"/>
      <color indexed="8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3" fillId="0" borderId="0"/>
    <xf numFmtId="0" fontId="3" fillId="0" borderId="0"/>
  </cellStyleXfs>
  <cellXfs count="160">
    <xf numFmtId="0" fontId="0" fillId="0" borderId="0" xfId="0"/>
    <xf numFmtId="0" fontId="2" fillId="0" borderId="0" xfId="2" applyFont="1"/>
    <xf numFmtId="0" fontId="4" fillId="0" borderId="0" xfId="3" applyFont="1"/>
    <xf numFmtId="44" fontId="4" fillId="0" borderId="0" xfId="3" applyNumberFormat="1" applyFont="1"/>
    <xf numFmtId="0" fontId="5" fillId="0" borderId="0" xfId="3" applyFont="1"/>
    <xf numFmtId="0" fontId="4" fillId="0" borderId="0" xfId="3" applyFont="1" applyAlignment="1">
      <alignment horizontal="center"/>
    </xf>
    <xf numFmtId="44" fontId="5" fillId="0" borderId="0" xfId="3" applyNumberFormat="1" applyFont="1"/>
    <xf numFmtId="0" fontId="4" fillId="0" borderId="0" xfId="3" applyFont="1" applyAlignment="1">
      <alignment wrapText="1"/>
    </xf>
    <xf numFmtId="0" fontId="6" fillId="0" borderId="0" xfId="3" applyFont="1" applyAlignment="1">
      <alignment horizontal="center" wrapText="1"/>
    </xf>
    <xf numFmtId="164" fontId="4" fillId="0" borderId="0" xfId="3" applyNumberFormat="1" applyFont="1" applyAlignment="1">
      <alignment horizontal="center"/>
    </xf>
    <xf numFmtId="44" fontId="7" fillId="0" borderId="0" xfId="3" applyNumberFormat="1" applyFont="1"/>
    <xf numFmtId="164" fontId="4" fillId="0" borderId="0" xfId="3" applyNumberFormat="1" applyFont="1"/>
    <xf numFmtId="43" fontId="8" fillId="0" borderId="0" xfId="1" applyFont="1"/>
    <xf numFmtId="44" fontId="9" fillId="0" borderId="0" xfId="3" applyNumberFormat="1" applyFont="1"/>
    <xf numFmtId="44" fontId="10" fillId="0" borderId="0" xfId="2" applyNumberFormat="1" applyFont="1"/>
    <xf numFmtId="2" fontId="4" fillId="0" borderId="0" xfId="3" applyNumberFormat="1" applyFont="1" applyAlignment="1">
      <alignment horizontal="center"/>
    </xf>
    <xf numFmtId="44" fontId="11" fillId="0" borderId="0" xfId="3" applyNumberFormat="1" applyFont="1"/>
    <xf numFmtId="44" fontId="8" fillId="0" borderId="0" xfId="3" applyNumberFormat="1" applyFont="1"/>
    <xf numFmtId="44" fontId="12" fillId="0" borderId="0" xfId="3" applyNumberFormat="1" applyFont="1"/>
    <xf numFmtId="0" fontId="13" fillId="0" borderId="0" xfId="3" applyFont="1"/>
    <xf numFmtId="165" fontId="13" fillId="0" borderId="0" xfId="3" applyNumberFormat="1" applyFont="1"/>
    <xf numFmtId="4" fontId="14" fillId="0" borderId="0" xfId="1" applyNumberFormat="1" applyFont="1" applyFill="1" applyBorder="1" applyAlignment="1">
      <alignment horizontal="right" vertical="center"/>
    </xf>
    <xf numFmtId="0" fontId="10" fillId="0" borderId="0" xfId="3" applyFont="1"/>
    <xf numFmtId="0" fontId="15" fillId="0" borderId="0" xfId="3" applyFont="1"/>
    <xf numFmtId="0" fontId="15" fillId="2" borderId="1" xfId="3" applyFont="1" applyFill="1" applyBorder="1" applyAlignment="1">
      <alignment horizontal="center"/>
    </xf>
    <xf numFmtId="0" fontId="15" fillId="2" borderId="2" xfId="3" applyFont="1" applyFill="1" applyBorder="1" applyAlignment="1">
      <alignment horizontal="center"/>
    </xf>
    <xf numFmtId="0" fontId="15" fillId="2" borderId="4" xfId="3" applyFont="1" applyFill="1" applyBorder="1" applyAlignment="1">
      <alignment horizontal="center"/>
    </xf>
    <xf numFmtId="0" fontId="17" fillId="2" borderId="4" xfId="3" applyFont="1" applyFill="1" applyBorder="1" applyAlignment="1">
      <alignment horizontal="center" vertical="center" wrapText="1"/>
    </xf>
    <xf numFmtId="0" fontId="17" fillId="2" borderId="5" xfId="3" applyFont="1" applyFill="1" applyBorder="1" applyAlignment="1">
      <alignment horizontal="center" vertical="center" wrapText="1"/>
    </xf>
    <xf numFmtId="0" fontId="17" fillId="2" borderId="6" xfId="3" applyFont="1" applyFill="1" applyBorder="1" applyAlignment="1">
      <alignment horizontal="center" vertical="center" wrapText="1"/>
    </xf>
    <xf numFmtId="0" fontId="15" fillId="2" borderId="4" xfId="3" applyFont="1" applyFill="1" applyBorder="1" applyAlignment="1">
      <alignment horizontal="center" vertical="center" wrapText="1"/>
    </xf>
    <xf numFmtId="0" fontId="17" fillId="2" borderId="5" xfId="4" applyFont="1" applyFill="1" applyBorder="1" applyAlignment="1">
      <alignment horizontal="center" vertical="center" wrapText="1"/>
    </xf>
    <xf numFmtId="0" fontId="18" fillId="0" borderId="4" xfId="3" applyFont="1" applyBorder="1" applyAlignment="1">
      <alignment horizontal="left"/>
    </xf>
    <xf numFmtId="166" fontId="16" fillId="0" borderId="1" xfId="3" applyNumberFormat="1" applyFont="1" applyBorder="1" applyAlignment="1">
      <alignment horizontal="left"/>
    </xf>
    <xf numFmtId="166" fontId="16" fillId="0" borderId="3" xfId="3" applyNumberFormat="1" applyFont="1" applyBorder="1" applyAlignment="1">
      <alignment horizontal="left"/>
    </xf>
    <xf numFmtId="166" fontId="16" fillId="0" borderId="2" xfId="3" applyNumberFormat="1" applyFont="1" applyBorder="1" applyAlignment="1">
      <alignment horizontal="left"/>
    </xf>
    <xf numFmtId="166" fontId="16" fillId="0" borderId="2" xfId="3" applyNumberFormat="1" applyFont="1" applyBorder="1"/>
    <xf numFmtId="0" fontId="14" fillId="0" borderId="4" xfId="3" applyFont="1" applyBorder="1" applyAlignment="1">
      <alignment horizontal="left"/>
    </xf>
    <xf numFmtId="165" fontId="14" fillId="0" borderId="4" xfId="3" applyNumberFormat="1" applyFont="1" applyBorder="1" applyAlignment="1">
      <alignment horizontal="center"/>
    </xf>
    <xf numFmtId="165" fontId="14" fillId="0" borderId="4" xfId="1" applyNumberFormat="1" applyFont="1" applyBorder="1" applyAlignment="1">
      <alignment horizontal="center"/>
    </xf>
    <xf numFmtId="0" fontId="19" fillId="0" borderId="0" xfId="2" applyFont="1"/>
    <xf numFmtId="166" fontId="14" fillId="0" borderId="4" xfId="3" applyNumberFormat="1" applyFont="1" applyBorder="1" applyAlignment="1">
      <alignment horizontal="center"/>
    </xf>
    <xf numFmtId="0" fontId="14" fillId="0" borderId="4" xfId="3" applyFont="1" applyBorder="1" applyAlignment="1">
      <alignment horizontal="center"/>
    </xf>
    <xf numFmtId="165" fontId="20" fillId="0" borderId="4" xfId="1" applyNumberFormat="1" applyFont="1" applyFill="1" applyBorder="1" applyAlignment="1">
      <alignment horizontal="center"/>
    </xf>
    <xf numFmtId="165" fontId="14" fillId="0" borderId="4" xfId="1" applyNumberFormat="1" applyFont="1" applyFill="1" applyBorder="1" applyAlignment="1">
      <alignment horizontal="center"/>
    </xf>
    <xf numFmtId="165" fontId="14" fillId="0" borderId="1" xfId="1" applyNumberFormat="1" applyFont="1" applyBorder="1" applyAlignment="1">
      <alignment horizontal="center"/>
    </xf>
    <xf numFmtId="166" fontId="16" fillId="0" borderId="1" xfId="3" applyNumberFormat="1" applyFont="1" applyBorder="1" applyAlignment="1">
      <alignment horizontal="center"/>
    </xf>
    <xf numFmtId="166" fontId="16" fillId="0" borderId="3" xfId="3" applyNumberFormat="1" applyFont="1" applyBorder="1" applyAlignment="1">
      <alignment horizontal="center"/>
    </xf>
    <xf numFmtId="166" fontId="16" fillId="0" borderId="2" xfId="3" applyNumberFormat="1" applyFont="1" applyBorder="1" applyAlignment="1">
      <alignment horizontal="center"/>
    </xf>
    <xf numFmtId="165" fontId="16" fillId="0" borderId="4" xfId="3" applyNumberFormat="1" applyFont="1" applyBorder="1" applyAlignment="1">
      <alignment horizontal="center"/>
    </xf>
    <xf numFmtId="165" fontId="16" fillId="2" borderId="4" xfId="3" applyNumberFormat="1" applyFont="1" applyFill="1" applyBorder="1" applyAlignment="1">
      <alignment horizontal="center"/>
    </xf>
    <xf numFmtId="43" fontId="19" fillId="0" borderId="0" xfId="1" applyFont="1"/>
    <xf numFmtId="0" fontId="16" fillId="0" borderId="4" xfId="3" applyFont="1" applyBorder="1" applyAlignment="1">
      <alignment horizontal="left"/>
    </xf>
    <xf numFmtId="165" fontId="16" fillId="0" borderId="1" xfId="3" applyNumberFormat="1" applyFont="1" applyBorder="1" applyAlignment="1">
      <alignment horizontal="center"/>
    </xf>
    <xf numFmtId="166" fontId="14" fillId="0" borderId="1" xfId="3" applyNumberFormat="1" applyFont="1" applyBorder="1" applyAlignment="1">
      <alignment horizontal="center"/>
    </xf>
    <xf numFmtId="166" fontId="14" fillId="0" borderId="4" xfId="3" applyNumberFormat="1" applyFont="1" applyBorder="1" applyAlignment="1">
      <alignment horizontal="left"/>
    </xf>
    <xf numFmtId="166" fontId="14" fillId="0" borderId="2" xfId="3" applyNumberFormat="1" applyFont="1" applyBorder="1" applyAlignment="1">
      <alignment horizontal="left"/>
    </xf>
    <xf numFmtId="165" fontId="14" fillId="0" borderId="1" xfId="3" applyNumberFormat="1" applyFont="1" applyBorder="1" applyAlignment="1">
      <alignment horizontal="center"/>
    </xf>
    <xf numFmtId="0" fontId="14" fillId="0" borderId="4" xfId="3" applyFont="1" applyBorder="1" applyAlignment="1">
      <alignment horizontal="left" wrapText="1"/>
    </xf>
    <xf numFmtId="166" fontId="14" fillId="0" borderId="3" xfId="3" applyNumberFormat="1" applyFont="1" applyBorder="1" applyAlignment="1">
      <alignment horizontal="center"/>
    </xf>
    <xf numFmtId="0" fontId="14" fillId="0" borderId="2" xfId="3" applyFont="1" applyBorder="1" applyAlignment="1">
      <alignment horizontal="left"/>
    </xf>
    <xf numFmtId="44" fontId="16" fillId="2" borderId="4" xfId="3" applyNumberFormat="1" applyFont="1" applyFill="1" applyBorder="1" applyAlignment="1">
      <alignment horizontal="center"/>
    </xf>
    <xf numFmtId="166" fontId="14" fillId="0" borderId="3" xfId="3" applyNumberFormat="1" applyFont="1" applyBorder="1" applyAlignment="1">
      <alignment horizontal="left"/>
    </xf>
    <xf numFmtId="0" fontId="14" fillId="0" borderId="3" xfId="3" applyFont="1" applyBorder="1" applyAlignment="1">
      <alignment horizontal="center"/>
    </xf>
    <xf numFmtId="0" fontId="20" fillId="0" borderId="2" xfId="3" applyFont="1" applyBorder="1" applyAlignment="1">
      <alignment horizontal="left"/>
    </xf>
    <xf numFmtId="0" fontId="16" fillId="0" borderId="3" xfId="3" applyFont="1" applyBorder="1" applyAlignment="1">
      <alignment horizontal="left"/>
    </xf>
    <xf numFmtId="44" fontId="19" fillId="0" borderId="0" xfId="2" applyNumberFormat="1" applyFont="1"/>
    <xf numFmtId="166" fontId="14" fillId="0" borderId="2" xfId="3" applyNumberFormat="1" applyFont="1" applyBorder="1" applyAlignment="1">
      <alignment horizontal="center"/>
    </xf>
    <xf numFmtId="166" fontId="14" fillId="0" borderId="1" xfId="3" applyNumberFormat="1" applyFont="1" applyBorder="1" applyAlignment="1">
      <alignment horizontal="left"/>
    </xf>
    <xf numFmtId="165" fontId="16" fillId="0" borderId="3" xfId="3" applyNumberFormat="1" applyFont="1" applyBorder="1" applyAlignment="1">
      <alignment horizontal="center"/>
    </xf>
    <xf numFmtId="0" fontId="14" fillId="0" borderId="3" xfId="3" applyFont="1" applyBorder="1" applyAlignment="1">
      <alignment horizontal="left"/>
    </xf>
    <xf numFmtId="0" fontId="18" fillId="0" borderId="7" xfId="3" applyFont="1" applyBorder="1" applyAlignment="1">
      <alignment horizontal="left"/>
    </xf>
    <xf numFmtId="0" fontId="14" fillId="0" borderId="8" xfId="3" applyFont="1" applyBorder="1" applyAlignment="1">
      <alignment horizontal="left"/>
    </xf>
    <xf numFmtId="165" fontId="14" fillId="0" borderId="0" xfId="3" applyNumberFormat="1" applyFont="1" applyAlignment="1">
      <alignment horizontal="center"/>
    </xf>
    <xf numFmtId="165" fontId="14" fillId="0" borderId="5" xfId="3" applyNumberFormat="1" applyFont="1" applyBorder="1" applyAlignment="1">
      <alignment horizontal="center"/>
    </xf>
    <xf numFmtId="165" fontId="14" fillId="0" borderId="9" xfId="3" applyNumberFormat="1" applyFont="1" applyBorder="1" applyAlignment="1">
      <alignment horizontal="center"/>
    </xf>
    <xf numFmtId="0" fontId="18" fillId="0" borderId="7" xfId="3" applyFont="1" applyBorder="1"/>
    <xf numFmtId="0" fontId="18" fillId="0" borderId="4" xfId="3" applyFont="1" applyBorder="1"/>
    <xf numFmtId="0" fontId="18" fillId="0" borderId="8" xfId="3" applyFont="1" applyBorder="1"/>
    <xf numFmtId="0" fontId="18" fillId="0" borderId="0" xfId="3" applyFont="1"/>
    <xf numFmtId="0" fontId="14" fillId="0" borderId="8" xfId="3" applyFont="1" applyBorder="1" applyAlignment="1">
      <alignment horizontal="center"/>
    </xf>
    <xf numFmtId="165" fontId="14" fillId="0" borderId="3" xfId="3" applyNumberFormat="1" applyFont="1" applyBorder="1" applyAlignment="1">
      <alignment horizontal="center"/>
    </xf>
    <xf numFmtId="165" fontId="14" fillId="0" borderId="2" xfId="3" applyNumberFormat="1" applyFont="1" applyBorder="1" applyAlignment="1">
      <alignment horizontal="center"/>
    </xf>
    <xf numFmtId="0" fontId="14" fillId="0" borderId="2" xfId="3" applyFont="1" applyBorder="1" applyAlignment="1">
      <alignment horizontal="center"/>
    </xf>
    <xf numFmtId="0" fontId="18" fillId="0" borderId="3" xfId="3" applyFont="1" applyBorder="1"/>
    <xf numFmtId="166" fontId="16" fillId="0" borderId="4" xfId="3" applyNumberFormat="1" applyFont="1" applyBorder="1" applyAlignment="1">
      <alignment horizontal="center"/>
    </xf>
    <xf numFmtId="44" fontId="21" fillId="0" borderId="0" xfId="2" applyNumberFormat="1" applyFont="1"/>
    <xf numFmtId="43" fontId="22" fillId="0" borderId="0" xfId="1" applyFont="1"/>
    <xf numFmtId="43" fontId="23" fillId="0" borderId="0" xfId="2" applyNumberFormat="1" applyFont="1"/>
    <xf numFmtId="166" fontId="16" fillId="0" borderId="6" xfId="3" applyNumberFormat="1" applyFont="1" applyBorder="1" applyAlignment="1">
      <alignment horizontal="left"/>
    </xf>
    <xf numFmtId="166" fontId="14" fillId="0" borderId="4" xfId="3" applyNumberFormat="1" applyFont="1" applyBorder="1" applyAlignment="1">
      <alignment horizontal="left" wrapText="1"/>
    </xf>
    <xf numFmtId="166" fontId="14" fillId="0" borderId="3" xfId="3" applyNumberFormat="1" applyFont="1" applyBorder="1" applyAlignment="1">
      <alignment horizontal="left" wrapText="1"/>
    </xf>
    <xf numFmtId="165" fontId="14" fillId="0" borderId="1" xfId="1" applyNumberFormat="1" applyFont="1" applyFill="1" applyBorder="1" applyAlignment="1">
      <alignment horizontal="center"/>
    </xf>
    <xf numFmtId="165" fontId="14" fillId="0" borderId="10" xfId="1" applyNumberFormat="1" applyFont="1" applyFill="1" applyBorder="1" applyAlignment="1">
      <alignment horizontal="center"/>
    </xf>
    <xf numFmtId="4" fontId="2" fillId="0" borderId="0" xfId="2" applyNumberFormat="1" applyFont="1" applyAlignment="1">
      <alignment horizontal="right"/>
    </xf>
    <xf numFmtId="44" fontId="2" fillId="0" borderId="0" xfId="2" applyNumberFormat="1" applyFont="1"/>
    <xf numFmtId="165" fontId="14" fillId="0" borderId="7" xfId="1" applyNumberFormat="1" applyFont="1" applyBorder="1" applyAlignment="1">
      <alignment horizontal="center"/>
    </xf>
    <xf numFmtId="0" fontId="14" fillId="0" borderId="1" xfId="3" applyFont="1" applyBorder="1" applyAlignment="1">
      <alignment horizontal="left"/>
    </xf>
    <xf numFmtId="0" fontId="2" fillId="0" borderId="11" xfId="2" applyFont="1" applyBorder="1"/>
    <xf numFmtId="0" fontId="2" fillId="0" borderId="12" xfId="2" applyFont="1" applyBorder="1"/>
    <xf numFmtId="0" fontId="2" fillId="0" borderId="13" xfId="2" applyFont="1" applyBorder="1"/>
    <xf numFmtId="14" fontId="14" fillId="0" borderId="4" xfId="3" applyNumberFormat="1" applyFont="1" applyBorder="1" applyAlignment="1">
      <alignment horizontal="center"/>
    </xf>
    <xf numFmtId="0" fontId="14" fillId="0" borderId="2" xfId="3" applyFont="1" applyBorder="1" applyAlignment="1">
      <alignment horizontal="left" wrapText="1"/>
    </xf>
    <xf numFmtId="165" fontId="14" fillId="0" borderId="10" xfId="1" applyNumberFormat="1" applyFont="1" applyBorder="1" applyAlignment="1">
      <alignment horizontal="center"/>
    </xf>
    <xf numFmtId="166" fontId="14" fillId="0" borderId="14" xfId="3" applyNumberFormat="1" applyFont="1" applyBorder="1" applyAlignment="1">
      <alignment horizontal="center"/>
    </xf>
    <xf numFmtId="166" fontId="14" fillId="0" borderId="6" xfId="3" applyNumberFormat="1" applyFont="1" applyBorder="1" applyAlignment="1">
      <alignment horizontal="center"/>
    </xf>
    <xf numFmtId="166" fontId="14" fillId="0" borderId="15" xfId="3" applyNumberFormat="1" applyFont="1" applyBorder="1" applyAlignment="1">
      <alignment horizontal="center"/>
    </xf>
    <xf numFmtId="166" fontId="14" fillId="0" borderId="7" xfId="3" applyNumberFormat="1" applyFont="1" applyBorder="1" applyAlignment="1">
      <alignment horizontal="center"/>
    </xf>
    <xf numFmtId="166" fontId="14" fillId="0" borderId="8" xfId="3" applyNumberFormat="1" applyFont="1" applyBorder="1" applyAlignment="1">
      <alignment horizontal="center"/>
    </xf>
    <xf numFmtId="166" fontId="14" fillId="0" borderId="16" xfId="3" applyNumberFormat="1" applyFont="1" applyBorder="1" applyAlignment="1">
      <alignment horizontal="center"/>
    </xf>
    <xf numFmtId="0" fontId="5" fillId="0" borderId="6" xfId="3" applyFont="1" applyBorder="1"/>
    <xf numFmtId="4" fontId="11" fillId="0" borderId="0" xfId="3" applyNumberFormat="1" applyFont="1"/>
    <xf numFmtId="4" fontId="8" fillId="0" borderId="0" xfId="3" applyNumberFormat="1" applyFont="1"/>
    <xf numFmtId="165" fontId="15" fillId="0" borderId="0" xfId="4" applyNumberFormat="1" applyFont="1"/>
    <xf numFmtId="4" fontId="11" fillId="0" borderId="6" xfId="3" applyNumberFormat="1" applyFont="1" applyBorder="1"/>
    <xf numFmtId="4" fontId="9" fillId="0" borderId="0" xfId="3" applyNumberFormat="1" applyFont="1"/>
    <xf numFmtId="167" fontId="8" fillId="0" borderId="0" xfId="3" applyNumberFormat="1" applyFont="1"/>
    <xf numFmtId="168" fontId="24" fillId="0" borderId="0" xfId="3" applyNumberFormat="1" applyFont="1"/>
    <xf numFmtId="169" fontId="8" fillId="0" borderId="0" xfId="3" applyNumberFormat="1" applyFont="1"/>
    <xf numFmtId="170" fontId="8" fillId="0" borderId="0" xfId="3" applyNumberFormat="1" applyFont="1"/>
    <xf numFmtId="43" fontId="12" fillId="0" borderId="0" xfId="1" applyFont="1"/>
    <xf numFmtId="165" fontId="8" fillId="0" borderId="0" xfId="3" applyNumberFormat="1" applyFont="1"/>
    <xf numFmtId="43" fontId="14" fillId="0" borderId="0" xfId="2" applyNumberFormat="1" applyFont="1"/>
    <xf numFmtId="168" fontId="19" fillId="0" borderId="0" xfId="3" applyNumberFormat="1" applyFont="1"/>
    <xf numFmtId="165" fontId="25" fillId="0" borderId="0" xfId="3" applyNumberFormat="1" applyFont="1"/>
    <xf numFmtId="43" fontId="26" fillId="0" borderId="0" xfId="1" applyFont="1"/>
    <xf numFmtId="43" fontId="18" fillId="0" borderId="0" xfId="2" applyNumberFormat="1" applyFont="1"/>
    <xf numFmtId="43" fontId="5" fillId="0" borderId="0" xfId="1" applyFont="1"/>
    <xf numFmtId="165" fontId="5" fillId="0" borderId="0" xfId="3" applyNumberFormat="1" applyFont="1"/>
    <xf numFmtId="43" fontId="27" fillId="0" borderId="0" xfId="1" applyFont="1"/>
    <xf numFmtId="4" fontId="28" fillId="0" borderId="0" xfId="3" applyNumberFormat="1" applyFont="1"/>
    <xf numFmtId="165" fontId="12" fillId="0" borderId="0" xfId="1" applyNumberFormat="1" applyFont="1"/>
    <xf numFmtId="0" fontId="6" fillId="0" borderId="0" xfId="3" applyFont="1" applyAlignment="1">
      <alignment horizontal="center" vertical="center" wrapText="1"/>
    </xf>
    <xf numFmtId="4" fontId="6" fillId="0" borderId="0" xfId="3" applyNumberFormat="1" applyFont="1"/>
    <xf numFmtId="44" fontId="6" fillId="0" borderId="0" xfId="3" applyNumberFormat="1" applyFont="1" applyAlignment="1">
      <alignment horizontal="center" vertical="center" wrapText="1"/>
    </xf>
    <xf numFmtId="0" fontId="9" fillId="0" borderId="0" xfId="3" applyFont="1" applyAlignment="1">
      <alignment horizontal="center" vertical="center"/>
    </xf>
    <xf numFmtId="0" fontId="9" fillId="0" borderId="0" xfId="3" applyFont="1" applyAlignment="1">
      <alignment horizontal="center" vertical="center" wrapText="1"/>
    </xf>
    <xf numFmtId="43" fontId="9" fillId="0" borderId="0" xfId="1" applyFont="1" applyAlignment="1">
      <alignment horizontal="center" vertical="center" wrapText="1"/>
    </xf>
    <xf numFmtId="43" fontId="5" fillId="0" borderId="0" xfId="3" applyNumberFormat="1" applyFont="1"/>
    <xf numFmtId="0" fontId="9" fillId="0" borderId="0" xfId="3" applyFont="1"/>
    <xf numFmtId="0" fontId="9" fillId="0" borderId="0" xfId="3" applyFont="1" applyAlignment="1">
      <alignment horizontal="center"/>
    </xf>
    <xf numFmtId="43" fontId="9" fillId="0" borderId="0" xfId="1" applyFont="1" applyAlignment="1">
      <alignment horizontal="right"/>
    </xf>
    <xf numFmtId="43" fontId="9" fillId="0" borderId="0" xfId="1" applyFont="1" applyAlignment="1">
      <alignment horizontal="center"/>
    </xf>
    <xf numFmtId="43" fontId="9" fillId="0" borderId="0" xfId="1" applyFont="1" applyAlignment="1">
      <alignment wrapText="1"/>
    </xf>
    <xf numFmtId="0" fontId="10" fillId="0" borderId="0" xfId="2" applyFont="1"/>
    <xf numFmtId="165" fontId="10" fillId="0" borderId="0" xfId="2" applyNumberFormat="1" applyFont="1"/>
    <xf numFmtId="43" fontId="10" fillId="0" borderId="0" xfId="1" applyFont="1"/>
    <xf numFmtId="166" fontId="16" fillId="0" borderId="1" xfId="3" applyNumberFormat="1" applyFont="1" applyBorder="1" applyAlignment="1">
      <alignment horizontal="center"/>
    </xf>
    <xf numFmtId="166" fontId="16" fillId="0" borderId="3" xfId="3" applyNumberFormat="1" applyFont="1" applyBorder="1" applyAlignment="1">
      <alignment horizontal="center"/>
    </xf>
    <xf numFmtId="166" fontId="16" fillId="0" borderId="2" xfId="3" applyNumberFormat="1" applyFont="1" applyBorder="1" applyAlignment="1">
      <alignment horizontal="center"/>
    </xf>
    <xf numFmtId="0" fontId="16" fillId="2" borderId="1" xfId="3" applyFont="1" applyFill="1" applyBorder="1" applyAlignment="1">
      <alignment horizontal="center"/>
    </xf>
    <xf numFmtId="0" fontId="16" fillId="2" borderId="2" xfId="3" applyFont="1" applyFill="1" applyBorder="1" applyAlignment="1">
      <alignment horizontal="center"/>
    </xf>
    <xf numFmtId="0" fontId="15" fillId="2" borderId="3" xfId="3" applyFont="1" applyFill="1" applyBorder="1" applyAlignment="1">
      <alignment horizontal="center"/>
    </xf>
    <xf numFmtId="0" fontId="15" fillId="2" borderId="2" xfId="3" applyFont="1" applyFill="1" applyBorder="1" applyAlignment="1">
      <alignment horizontal="center"/>
    </xf>
    <xf numFmtId="166" fontId="16" fillId="0" borderId="1" xfId="3" applyNumberFormat="1" applyFont="1" applyBorder="1" applyAlignment="1">
      <alignment horizontal="left"/>
    </xf>
    <xf numFmtId="166" fontId="16" fillId="0" borderId="3" xfId="3" applyNumberFormat="1" applyFont="1" applyBorder="1" applyAlignment="1">
      <alignment horizontal="left"/>
    </xf>
    <xf numFmtId="166" fontId="16" fillId="0" borderId="2" xfId="3" applyNumberFormat="1" applyFont="1" applyBorder="1" applyAlignment="1">
      <alignment horizontal="left"/>
    </xf>
    <xf numFmtId="0" fontId="18" fillId="0" borderId="5" xfId="3" applyFont="1" applyBorder="1" applyAlignment="1">
      <alignment horizontal="center"/>
    </xf>
    <xf numFmtId="0" fontId="18" fillId="0" borderId="10" xfId="3" applyFont="1" applyBorder="1" applyAlignment="1">
      <alignment horizontal="center"/>
    </xf>
    <xf numFmtId="0" fontId="4" fillId="0" borderId="0" xfId="3" applyFont="1" applyAlignment="1">
      <alignment horizontal="center"/>
    </xf>
  </cellXfs>
  <cellStyles count="5">
    <cellStyle name="Millares" xfId="1" builtinId="3"/>
    <cellStyle name="Normal" xfId="0" builtinId="0"/>
    <cellStyle name="Normal 2" xfId="2" xr:uid="{F8E6E75A-C6DC-41D8-A157-BA1E232AB578}"/>
    <cellStyle name="Normal_Hoja1" xfId="3" xr:uid="{2436F739-E791-4423-ACCD-7F3C978C02E4}"/>
    <cellStyle name="Normal_Nomina" xfId="4" xr:uid="{E2A2775D-4EC3-4ED4-AC37-32BA003FCF8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7620</xdr:colOff>
      <xdr:row>2</xdr:row>
      <xdr:rowOff>137160</xdr:rowOff>
    </xdr:from>
    <xdr:ext cx="5914571" cy="2358571"/>
    <xdr:pic>
      <xdr:nvPicPr>
        <xdr:cNvPr id="2" name="Imagen 1">
          <a:extLst>
            <a:ext uri="{FF2B5EF4-FFF2-40B4-BE49-F238E27FC236}">
              <a16:creationId xmlns:a16="http://schemas.microsoft.com/office/drawing/2014/main" id="{FFA20EB0-E682-4B77-8D53-2A5415175D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908685"/>
          <a:ext cx="5914571" cy="23585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B142EC-9AB9-4C1B-BFF6-856FBE9CE864}">
  <sheetPr>
    <pageSetUpPr fitToPage="1"/>
  </sheetPr>
  <dimension ref="A1:BV132"/>
  <sheetViews>
    <sheetView tabSelected="1" topLeftCell="G104" zoomScale="40" zoomScaleNormal="40" workbookViewId="0">
      <selection activeCell="F101" sqref="F101"/>
    </sheetView>
  </sheetViews>
  <sheetFormatPr baseColWidth="10" defaultColWidth="11.42578125" defaultRowHeight="13.5" x14ac:dyDescent="0.25"/>
  <cols>
    <col min="1" max="1" width="13" style="1" customWidth="1"/>
    <col min="2" max="3" width="35.140625" style="1" customWidth="1"/>
    <col min="4" max="4" width="35.42578125" style="1" customWidth="1"/>
    <col min="5" max="5" width="119.28515625" style="1" customWidth="1"/>
    <col min="6" max="6" width="177.28515625" style="1" customWidth="1"/>
    <col min="7" max="7" width="36.28515625" style="1" customWidth="1"/>
    <col min="8" max="8" width="68.42578125" style="1" customWidth="1"/>
    <col min="9" max="9" width="48.140625" style="1" customWidth="1"/>
    <col min="10" max="10" width="49.42578125" style="1" customWidth="1"/>
    <col min="11" max="11" width="56.140625" style="1" bestFit="1" customWidth="1"/>
    <col min="12" max="12" width="54.28515625" style="1" customWidth="1"/>
    <col min="13" max="13" width="46.85546875" style="1" customWidth="1"/>
    <col min="14" max="14" width="44.42578125" style="1" bestFit="1" customWidth="1"/>
    <col min="15" max="15" width="46.7109375" style="1" bestFit="1" customWidth="1"/>
    <col min="16" max="17" width="46.85546875" style="1" customWidth="1"/>
    <col min="18" max="18" width="46.7109375" style="1" customWidth="1"/>
    <col min="19" max="19" width="53.85546875" style="1" customWidth="1"/>
    <col min="20" max="20" width="52.85546875" style="1" customWidth="1"/>
    <col min="21" max="21" width="40.7109375" style="1" customWidth="1"/>
    <col min="22" max="22" width="44.42578125" style="1" customWidth="1"/>
    <col min="23" max="23" width="40.42578125" style="1" customWidth="1"/>
    <col min="24" max="5255" width="11.42578125" style="1"/>
    <col min="5256" max="5262" width="26" style="1" customWidth="1"/>
    <col min="5263" max="16384" width="11.42578125" style="1"/>
  </cols>
  <sheetData>
    <row r="1" spans="1:30" ht="37.5" customHeight="1" x14ac:dyDescent="0.25"/>
    <row r="2" spans="1:30" ht="23.45" customHeight="1" x14ac:dyDescent="0.4">
      <c r="D2" s="2"/>
      <c r="E2" s="2"/>
      <c r="F2" s="2"/>
      <c r="G2" s="2"/>
      <c r="H2" s="3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30" ht="34.9" customHeight="1" x14ac:dyDescent="0.4">
      <c r="D3" s="2"/>
      <c r="E3" s="2"/>
      <c r="F3" s="2"/>
      <c r="G3" s="2"/>
      <c r="H3" s="4"/>
      <c r="I3" s="5"/>
      <c r="J3" s="4"/>
      <c r="K3" s="2"/>
      <c r="L3" s="2"/>
      <c r="M3" s="2"/>
      <c r="N3" s="2"/>
      <c r="O3" s="2"/>
      <c r="P3" s="2"/>
      <c r="Q3" s="2"/>
      <c r="R3" s="2"/>
      <c r="S3" s="2"/>
      <c r="T3" s="4"/>
    </row>
    <row r="4" spans="1:30" ht="34.9" customHeight="1" x14ac:dyDescent="0.4">
      <c r="D4" s="2"/>
      <c r="E4" s="2"/>
      <c r="F4" s="5" t="s">
        <v>0</v>
      </c>
      <c r="G4" s="2"/>
      <c r="H4" s="6"/>
      <c r="I4" s="5"/>
      <c r="J4" s="4"/>
      <c r="K4" s="2"/>
      <c r="L4" s="2"/>
      <c r="M4" s="2"/>
      <c r="N4" s="2"/>
      <c r="O4" s="2"/>
      <c r="P4" s="2"/>
      <c r="Q4" s="2"/>
      <c r="R4" s="2"/>
      <c r="S4" s="2"/>
      <c r="T4" s="4"/>
    </row>
    <row r="5" spans="1:30" ht="37.5" customHeight="1" x14ac:dyDescent="0.4">
      <c r="D5" s="7"/>
      <c r="E5" s="7"/>
      <c r="F5" s="8" t="s">
        <v>1</v>
      </c>
      <c r="G5" s="7"/>
      <c r="H5" s="4"/>
      <c r="I5" s="9"/>
      <c r="J5" s="4"/>
      <c r="K5" s="7"/>
      <c r="L5" s="7"/>
      <c r="M5" s="7"/>
      <c r="N5" s="7"/>
      <c r="O5" s="7"/>
      <c r="P5" s="7"/>
      <c r="Q5" s="7"/>
      <c r="R5" s="7"/>
      <c r="S5" s="7"/>
      <c r="T5" s="10"/>
    </row>
    <row r="6" spans="1:30" ht="37.5" customHeight="1" x14ac:dyDescent="0.4">
      <c r="D6" s="11"/>
      <c r="E6" s="11"/>
      <c r="F6" s="9" t="s">
        <v>2</v>
      </c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2"/>
    </row>
    <row r="7" spans="1:30" ht="37.5" customHeight="1" x14ac:dyDescent="0.4">
      <c r="D7" s="9"/>
      <c r="E7" s="9"/>
      <c r="F7" s="9"/>
      <c r="G7" s="9"/>
      <c r="H7" s="13"/>
      <c r="I7" s="9"/>
      <c r="J7" s="14"/>
      <c r="L7" s="9"/>
      <c r="M7" s="9"/>
      <c r="N7" s="9"/>
      <c r="O7" s="15"/>
      <c r="P7" s="15"/>
      <c r="Q7" s="15"/>
      <c r="R7" s="15"/>
      <c r="S7" s="9"/>
      <c r="T7" s="16"/>
    </row>
    <row r="8" spans="1:30" ht="37.5" customHeight="1" thickBot="1" x14ac:dyDescent="0.45">
      <c r="D8" s="4"/>
      <c r="E8" s="4"/>
      <c r="F8" s="4"/>
      <c r="G8" s="4"/>
      <c r="H8" s="13"/>
      <c r="I8" s="17"/>
      <c r="J8" s="18"/>
      <c r="K8" s="4"/>
      <c r="L8" s="19"/>
      <c r="M8" s="19"/>
      <c r="N8" s="19"/>
      <c r="O8" s="20"/>
      <c r="P8" s="15"/>
      <c r="Q8" s="15"/>
      <c r="R8" s="15"/>
      <c r="S8" s="4"/>
      <c r="T8" s="21"/>
    </row>
    <row r="9" spans="1:30" ht="37.5" customHeight="1" thickBot="1" x14ac:dyDescent="0.45">
      <c r="D9" s="22"/>
      <c r="E9" s="23"/>
      <c r="F9" s="23"/>
      <c r="G9" s="23"/>
      <c r="H9" s="24" t="s">
        <v>3</v>
      </c>
      <c r="I9" s="150" t="s">
        <v>4</v>
      </c>
      <c r="J9" s="151"/>
      <c r="K9" s="152" t="s">
        <v>5</v>
      </c>
      <c r="L9" s="152"/>
      <c r="M9" s="152"/>
      <c r="N9" s="152"/>
      <c r="O9" s="152"/>
      <c r="P9" s="153"/>
      <c r="Q9" s="25"/>
      <c r="R9" s="26"/>
      <c r="T9" s="16"/>
    </row>
    <row r="10" spans="1:30" ht="126.6" customHeight="1" thickBot="1" x14ac:dyDescent="0.3">
      <c r="A10" s="27" t="s">
        <v>6</v>
      </c>
      <c r="B10" s="27" t="s">
        <v>7</v>
      </c>
      <c r="C10" s="27" t="s">
        <v>8</v>
      </c>
      <c r="D10" s="27" t="s">
        <v>9</v>
      </c>
      <c r="E10" s="27" t="s">
        <v>10</v>
      </c>
      <c r="F10" s="28" t="s">
        <v>11</v>
      </c>
      <c r="G10" s="28" t="s">
        <v>12</v>
      </c>
      <c r="H10" s="28" t="s">
        <v>13</v>
      </c>
      <c r="I10" s="29" t="s">
        <v>14</v>
      </c>
      <c r="J10" s="28" t="s">
        <v>15</v>
      </c>
      <c r="K10" s="28" t="s">
        <v>16</v>
      </c>
      <c r="L10" s="28" t="s">
        <v>17</v>
      </c>
      <c r="M10" s="30" t="s">
        <v>18</v>
      </c>
      <c r="N10" s="27" t="s">
        <v>19</v>
      </c>
      <c r="O10" s="29" t="s">
        <v>20</v>
      </c>
      <c r="P10" s="31" t="s">
        <v>21</v>
      </c>
      <c r="Q10" s="31" t="s">
        <v>22</v>
      </c>
      <c r="R10" s="31" t="s">
        <v>23</v>
      </c>
      <c r="S10" s="28" t="s">
        <v>24</v>
      </c>
      <c r="T10" s="27" t="s">
        <v>25</v>
      </c>
    </row>
    <row r="11" spans="1:30" ht="48.6" customHeight="1" thickBot="1" x14ac:dyDescent="0.45">
      <c r="A11" s="32"/>
      <c r="B11" s="154" t="s">
        <v>26</v>
      </c>
      <c r="C11" s="155"/>
      <c r="D11" s="155"/>
      <c r="E11" s="156"/>
      <c r="F11" s="36"/>
      <c r="G11" s="37"/>
      <c r="H11" s="38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39"/>
      <c r="AD11" s="40"/>
    </row>
    <row r="12" spans="1:30" ht="36.75" customHeight="1" thickBot="1" x14ac:dyDescent="0.45">
      <c r="A12" s="32">
        <v>1</v>
      </c>
      <c r="B12" s="41" t="s">
        <v>27</v>
      </c>
      <c r="C12" s="41">
        <v>45665</v>
      </c>
      <c r="D12" s="42" t="s">
        <v>28</v>
      </c>
      <c r="E12" s="37" t="s">
        <v>29</v>
      </c>
      <c r="F12" s="37" t="s">
        <v>30</v>
      </c>
      <c r="G12" s="42" t="s">
        <v>31</v>
      </c>
      <c r="H12" s="38">
        <v>225000</v>
      </c>
      <c r="I12" s="39">
        <f t="shared" ref="I12:I14" si="0">+H12*2.87%</f>
        <v>6457.5</v>
      </c>
      <c r="J12" s="39">
        <f>H12*3.04%</f>
        <v>6840</v>
      </c>
      <c r="K12" s="39">
        <f>H12-I12-J12</f>
        <v>211702.5</v>
      </c>
      <c r="L12" s="43">
        <v>41508.49</v>
      </c>
      <c r="M12" s="44"/>
      <c r="N12" s="39"/>
      <c r="O12" s="39">
        <v>25</v>
      </c>
      <c r="P12" s="39"/>
      <c r="Q12" s="45"/>
      <c r="R12" s="45"/>
      <c r="S12" s="45">
        <f>I12+J12+L12+N12+O12+P12+Q12</f>
        <v>54830.99</v>
      </c>
      <c r="T12" s="44">
        <f>H12-S12</f>
        <v>170169.01</v>
      </c>
    </row>
    <row r="13" spans="1:30" ht="36.75" customHeight="1" thickBot="1" x14ac:dyDescent="0.45">
      <c r="A13" s="32">
        <v>2</v>
      </c>
      <c r="B13" s="41">
        <v>44199</v>
      </c>
      <c r="C13" s="41">
        <v>45665</v>
      </c>
      <c r="D13" s="42" t="s">
        <v>28</v>
      </c>
      <c r="E13" s="37" t="s">
        <v>32</v>
      </c>
      <c r="F13" s="37" t="s">
        <v>33</v>
      </c>
      <c r="G13" s="42" t="s">
        <v>31</v>
      </c>
      <c r="H13" s="38">
        <v>77000</v>
      </c>
      <c r="I13" s="39">
        <f t="shared" si="0"/>
        <v>2209.9</v>
      </c>
      <c r="J13" s="39">
        <f>H13*3.04%</f>
        <v>2340.8000000000002</v>
      </c>
      <c r="K13" s="39">
        <f>H13-I13-J13</f>
        <v>72449.3</v>
      </c>
      <c r="L13" s="43">
        <v>6301.78</v>
      </c>
      <c r="M13" s="44"/>
      <c r="N13" s="39">
        <v>1919.78</v>
      </c>
      <c r="O13" s="39">
        <f>25</f>
        <v>25</v>
      </c>
      <c r="P13" s="39"/>
      <c r="Q13" s="45">
        <v>0</v>
      </c>
      <c r="R13" s="45">
        <v>0</v>
      </c>
      <c r="S13" s="45">
        <f t="shared" ref="S13:S14" si="1">I13+J13+L13+N13+O13+P13+Q13</f>
        <v>12797.26</v>
      </c>
      <c r="T13" s="44">
        <f t="shared" ref="T13" si="2">H13-S13</f>
        <v>64202.74</v>
      </c>
    </row>
    <row r="14" spans="1:30" ht="36.75" customHeight="1" thickBot="1" x14ac:dyDescent="0.45">
      <c r="A14" s="32">
        <v>3</v>
      </c>
      <c r="B14" s="41">
        <v>44564</v>
      </c>
      <c r="C14" s="41">
        <v>45665</v>
      </c>
      <c r="D14" s="42" t="s">
        <v>28</v>
      </c>
      <c r="E14" s="37" t="s">
        <v>34</v>
      </c>
      <c r="F14" s="37" t="s">
        <v>35</v>
      </c>
      <c r="G14" s="42" t="s">
        <v>31</v>
      </c>
      <c r="H14" s="38">
        <v>24000</v>
      </c>
      <c r="I14" s="39">
        <f t="shared" si="0"/>
        <v>688.8</v>
      </c>
      <c r="J14" s="39">
        <f>H14*3.04%</f>
        <v>729.6</v>
      </c>
      <c r="K14" s="39">
        <f t="shared" ref="K14" si="3">H14-I14-J14</f>
        <v>22581.600000000002</v>
      </c>
      <c r="L14" s="43">
        <v>0</v>
      </c>
      <c r="M14" s="44"/>
      <c r="N14" s="39"/>
      <c r="O14" s="39">
        <v>25</v>
      </c>
      <c r="P14" s="39"/>
      <c r="Q14" s="45"/>
      <c r="R14" s="45"/>
      <c r="S14" s="45">
        <f t="shared" si="1"/>
        <v>1443.4</v>
      </c>
      <c r="T14" s="44">
        <f>H14-S14</f>
        <v>22556.6</v>
      </c>
    </row>
    <row r="15" spans="1:30" ht="35.450000000000003" customHeight="1" thickBot="1" x14ac:dyDescent="0.45">
      <c r="A15" s="32"/>
      <c r="B15" s="147" t="s">
        <v>36</v>
      </c>
      <c r="C15" s="148"/>
      <c r="D15" s="148"/>
      <c r="E15" s="148"/>
      <c r="F15" s="149"/>
      <c r="G15" s="49"/>
      <c r="H15" s="50">
        <f>SUM(H12:H14)</f>
        <v>326000</v>
      </c>
      <c r="I15" s="50">
        <f t="shared" ref="I15:R15" si="4">SUM(I12:I14)</f>
        <v>9356.1999999999989</v>
      </c>
      <c r="J15" s="50">
        <f>SUM(J12:J14)</f>
        <v>9910.4</v>
      </c>
      <c r="K15" s="50">
        <f t="shared" si="4"/>
        <v>306733.39999999997</v>
      </c>
      <c r="L15" s="50">
        <f>SUM(L12:L14)</f>
        <v>47810.27</v>
      </c>
      <c r="M15" s="50">
        <f t="shared" si="4"/>
        <v>0</v>
      </c>
      <c r="N15" s="50">
        <f t="shared" si="4"/>
        <v>1919.78</v>
      </c>
      <c r="O15" s="50">
        <f>SUM(O12:O14)</f>
        <v>75</v>
      </c>
      <c r="P15" s="50">
        <f t="shared" si="4"/>
        <v>0</v>
      </c>
      <c r="Q15" s="50">
        <f t="shared" si="4"/>
        <v>0</v>
      </c>
      <c r="R15" s="50">
        <f t="shared" si="4"/>
        <v>0</v>
      </c>
      <c r="S15" s="50">
        <f>SUM(S12:S14)</f>
        <v>69071.649999999994</v>
      </c>
      <c r="T15" s="50">
        <f>SUM(T12:T14)</f>
        <v>256928.35</v>
      </c>
      <c r="U15" s="51"/>
    </row>
    <row r="16" spans="1:30" ht="48.6" customHeight="1" thickBot="1" x14ac:dyDescent="0.45">
      <c r="A16" s="32"/>
      <c r="B16" s="154" t="s">
        <v>37</v>
      </c>
      <c r="C16" s="155"/>
      <c r="D16" s="155"/>
      <c r="E16" s="156"/>
      <c r="F16" s="37"/>
      <c r="G16" s="37"/>
      <c r="H16" s="38"/>
      <c r="I16" s="39"/>
      <c r="J16" s="39"/>
      <c r="K16" s="39"/>
      <c r="L16" s="44"/>
      <c r="M16" s="44"/>
      <c r="N16" s="39"/>
      <c r="O16" s="39"/>
      <c r="P16" s="39"/>
      <c r="Q16" s="39"/>
      <c r="R16" s="39"/>
      <c r="S16" s="39"/>
      <c r="T16" s="39"/>
    </row>
    <row r="17" spans="1:20" ht="36.75" customHeight="1" thickBot="1" x14ac:dyDescent="0.45">
      <c r="A17" s="32">
        <v>4</v>
      </c>
      <c r="B17" s="41">
        <v>45660</v>
      </c>
      <c r="C17" s="41">
        <v>45666</v>
      </c>
      <c r="D17" s="42" t="s">
        <v>38</v>
      </c>
      <c r="E17" s="37" t="s">
        <v>39</v>
      </c>
      <c r="F17" s="37" t="s">
        <v>40</v>
      </c>
      <c r="G17" s="42" t="s">
        <v>31</v>
      </c>
      <c r="H17" s="38">
        <v>225000</v>
      </c>
      <c r="I17" s="39">
        <f>H17*2.87%</f>
        <v>6457.5</v>
      </c>
      <c r="J17" s="39">
        <f>H17*3.04%</f>
        <v>6840</v>
      </c>
      <c r="K17" s="39">
        <f>H17-I17-J17</f>
        <v>211702.5</v>
      </c>
      <c r="L17" s="43">
        <v>41508.49</v>
      </c>
      <c r="M17" s="44"/>
      <c r="N17" s="39"/>
      <c r="O17" s="39">
        <v>25</v>
      </c>
      <c r="P17" s="39"/>
      <c r="Q17" s="45"/>
      <c r="R17" s="45">
        <v>0</v>
      </c>
      <c r="S17" s="45">
        <f>I17+J17+L17+N17+O17+P17+R17+Q17</f>
        <v>54830.99</v>
      </c>
      <c r="T17" s="44">
        <f t="shared" ref="T17:T20" si="5">H17-S17</f>
        <v>170169.01</v>
      </c>
    </row>
    <row r="18" spans="1:20" ht="37.15" customHeight="1" thickBot="1" x14ac:dyDescent="0.45">
      <c r="A18" s="32">
        <v>5</v>
      </c>
      <c r="B18" s="41" t="s">
        <v>41</v>
      </c>
      <c r="C18" s="41" t="s">
        <v>42</v>
      </c>
      <c r="D18" s="42" t="s">
        <v>28</v>
      </c>
      <c r="E18" s="37" t="s">
        <v>43</v>
      </c>
      <c r="F18" s="37" t="s">
        <v>44</v>
      </c>
      <c r="G18" s="42" t="s">
        <v>31</v>
      </c>
      <c r="H18" s="38">
        <v>135000</v>
      </c>
      <c r="I18" s="39">
        <f>H18*2.87%</f>
        <v>3874.5</v>
      </c>
      <c r="J18" s="39">
        <f>H18*3.04%</f>
        <v>4104</v>
      </c>
      <c r="K18" s="39">
        <f>H18-I18-J18</f>
        <v>127021.5</v>
      </c>
      <c r="L18" s="44">
        <v>0</v>
      </c>
      <c r="M18" s="44"/>
      <c r="N18" s="39"/>
      <c r="O18" s="39">
        <f>25</f>
        <v>25</v>
      </c>
      <c r="P18" s="39"/>
      <c r="Q18" s="45">
        <v>0</v>
      </c>
      <c r="R18" s="45"/>
      <c r="S18" s="45">
        <f t="shared" ref="S18:S20" si="6">I18+J18+L18+N18+O18+P18+R18+Q18</f>
        <v>8003.5</v>
      </c>
      <c r="T18" s="44">
        <f t="shared" si="5"/>
        <v>126996.5</v>
      </c>
    </row>
    <row r="19" spans="1:20" ht="37.15" customHeight="1" thickBot="1" x14ac:dyDescent="0.45">
      <c r="A19" s="32">
        <v>6</v>
      </c>
      <c r="B19" s="41">
        <v>44928</v>
      </c>
      <c r="C19" s="41">
        <v>45665</v>
      </c>
      <c r="D19" s="42" t="s">
        <v>28</v>
      </c>
      <c r="E19" s="37" t="s">
        <v>45</v>
      </c>
      <c r="F19" s="37" t="s">
        <v>46</v>
      </c>
      <c r="G19" s="42" t="s">
        <v>31</v>
      </c>
      <c r="H19" s="38">
        <v>82000</v>
      </c>
      <c r="I19" s="39">
        <f>H19*2.87%</f>
        <v>2353.4</v>
      </c>
      <c r="J19" s="39">
        <f>H19*3.04%</f>
        <v>2492.8000000000002</v>
      </c>
      <c r="K19" s="39">
        <f>H19-I19-J19</f>
        <v>77153.8</v>
      </c>
      <c r="L19" s="44">
        <v>0</v>
      </c>
      <c r="M19" s="44"/>
      <c r="N19" s="39"/>
      <c r="O19" s="39">
        <v>25</v>
      </c>
      <c r="P19" s="39"/>
      <c r="Q19" s="45">
        <v>0</v>
      </c>
      <c r="R19" s="45"/>
      <c r="S19" s="45">
        <f t="shared" si="6"/>
        <v>4871.2000000000007</v>
      </c>
      <c r="T19" s="44">
        <f t="shared" si="5"/>
        <v>77128.800000000003</v>
      </c>
    </row>
    <row r="20" spans="1:20" ht="37.15" customHeight="1" thickBot="1" x14ac:dyDescent="0.45">
      <c r="A20" s="32">
        <v>7</v>
      </c>
      <c r="B20" s="41">
        <v>45663</v>
      </c>
      <c r="C20" s="41">
        <v>45669</v>
      </c>
      <c r="D20" s="42" t="s">
        <v>28</v>
      </c>
      <c r="E20" s="37" t="s">
        <v>47</v>
      </c>
      <c r="F20" s="37" t="s">
        <v>46</v>
      </c>
      <c r="G20" s="42" t="s">
        <v>31</v>
      </c>
      <c r="H20" s="38">
        <v>50000</v>
      </c>
      <c r="I20" s="39">
        <f>H20*2.87%</f>
        <v>1435</v>
      </c>
      <c r="J20" s="39">
        <f>H20*3.04%</f>
        <v>1520</v>
      </c>
      <c r="K20" s="39">
        <f>H20-I20-J20</f>
        <v>47045</v>
      </c>
      <c r="L20" s="44">
        <v>1854</v>
      </c>
      <c r="M20" s="44"/>
      <c r="N20" s="39"/>
      <c r="O20" s="39">
        <v>25</v>
      </c>
      <c r="P20" s="39"/>
      <c r="Q20" s="45"/>
      <c r="R20" s="45"/>
      <c r="S20" s="45">
        <f t="shared" si="6"/>
        <v>4834</v>
      </c>
      <c r="T20" s="44">
        <f t="shared" si="5"/>
        <v>45166</v>
      </c>
    </row>
    <row r="21" spans="1:20" ht="39.6" customHeight="1" thickBot="1" x14ac:dyDescent="0.45">
      <c r="A21" s="32"/>
      <c r="B21" s="147" t="s">
        <v>48</v>
      </c>
      <c r="C21" s="148"/>
      <c r="D21" s="148"/>
      <c r="E21" s="148"/>
      <c r="F21" s="149"/>
      <c r="G21" s="52"/>
      <c r="H21" s="50">
        <f>SUM(H17:H20)</f>
        <v>492000</v>
      </c>
      <c r="I21" s="50">
        <f t="shared" ref="I21:S21" si="7">SUM(I17:I20)</f>
        <v>14120.4</v>
      </c>
      <c r="J21" s="50">
        <f>SUM(J17:J20)</f>
        <v>14956.8</v>
      </c>
      <c r="K21" s="50">
        <f t="shared" si="7"/>
        <v>462922.8</v>
      </c>
      <c r="L21" s="50">
        <f>SUM(L17:L20)</f>
        <v>43362.49</v>
      </c>
      <c r="M21" s="50">
        <f t="shared" si="7"/>
        <v>0</v>
      </c>
      <c r="N21" s="50">
        <f t="shared" si="7"/>
        <v>0</v>
      </c>
      <c r="O21" s="50">
        <f>SUM(O17:O20)</f>
        <v>100</v>
      </c>
      <c r="P21" s="50">
        <f t="shared" si="7"/>
        <v>0</v>
      </c>
      <c r="Q21" s="50">
        <f t="shared" si="7"/>
        <v>0</v>
      </c>
      <c r="R21" s="50">
        <f t="shared" si="7"/>
        <v>0</v>
      </c>
      <c r="S21" s="50">
        <f t="shared" si="7"/>
        <v>72539.69</v>
      </c>
      <c r="T21" s="50">
        <f>SUM(T17:T20)</f>
        <v>419460.31</v>
      </c>
    </row>
    <row r="22" spans="1:20" ht="48.6" customHeight="1" thickBot="1" x14ac:dyDescent="0.45">
      <c r="A22" s="32"/>
      <c r="B22" s="154" t="s">
        <v>49</v>
      </c>
      <c r="C22" s="155"/>
      <c r="D22" s="155"/>
      <c r="E22" s="155"/>
      <c r="F22" s="48"/>
      <c r="G22" s="52"/>
      <c r="H22" s="49"/>
      <c r="I22" s="49"/>
      <c r="J22" s="49"/>
      <c r="K22" s="49"/>
      <c r="L22" s="49"/>
      <c r="M22" s="49"/>
      <c r="N22" s="49"/>
      <c r="O22" s="38"/>
      <c r="P22" s="49"/>
      <c r="Q22" s="53"/>
      <c r="R22" s="53"/>
      <c r="S22" s="53"/>
      <c r="T22" s="49"/>
    </row>
    <row r="23" spans="1:20" ht="39" customHeight="1" thickBot="1" x14ac:dyDescent="0.45">
      <c r="A23" s="32">
        <v>8</v>
      </c>
      <c r="B23" s="54">
        <v>45659</v>
      </c>
      <c r="C23" s="41">
        <v>45665</v>
      </c>
      <c r="D23" s="41" t="s">
        <v>38</v>
      </c>
      <c r="E23" s="55" t="s">
        <v>50</v>
      </c>
      <c r="F23" s="56" t="s">
        <v>51</v>
      </c>
      <c r="G23" s="42" t="s">
        <v>31</v>
      </c>
      <c r="H23" s="38">
        <v>200000</v>
      </c>
      <c r="I23" s="38">
        <f t="shared" ref="I23:I32" si="8">H23*2.87%</f>
        <v>5740</v>
      </c>
      <c r="J23" s="38">
        <f>H23*3.04%</f>
        <v>6080</v>
      </c>
      <c r="K23" s="38">
        <f t="shared" ref="K23:K32" si="9">H23-I23-J23</f>
        <v>188180</v>
      </c>
      <c r="L23" s="38">
        <v>35627.870000000003</v>
      </c>
      <c r="M23" s="38"/>
      <c r="N23" s="38"/>
      <c r="O23" s="38">
        <f>25</f>
        <v>25</v>
      </c>
      <c r="P23" s="38"/>
      <c r="Q23" s="57">
        <v>0</v>
      </c>
      <c r="R23" s="57"/>
      <c r="S23" s="57">
        <f>I23+L23+N23+O23+P23+J23+R23+Q23</f>
        <v>47472.87</v>
      </c>
      <c r="T23" s="38">
        <f t="shared" ref="T23:T29" si="10">H23-S23</f>
        <v>152527.13</v>
      </c>
    </row>
    <row r="24" spans="1:20" ht="39" customHeight="1" thickBot="1" x14ac:dyDescent="0.45">
      <c r="A24" s="32">
        <v>9</v>
      </c>
      <c r="B24" s="54">
        <v>45660</v>
      </c>
      <c r="C24" s="54">
        <v>45666</v>
      </c>
      <c r="D24" s="41" t="s">
        <v>38</v>
      </c>
      <c r="E24" s="55" t="s">
        <v>52</v>
      </c>
      <c r="F24" s="56" t="s">
        <v>53</v>
      </c>
      <c r="G24" s="42" t="s">
        <v>54</v>
      </c>
      <c r="H24" s="38">
        <v>130000</v>
      </c>
      <c r="I24" s="38">
        <f t="shared" si="8"/>
        <v>3731</v>
      </c>
      <c r="J24" s="38">
        <f t="shared" ref="J24:J32" si="11">H24*3.04%</f>
        <v>3952</v>
      </c>
      <c r="K24" s="38">
        <f t="shared" si="9"/>
        <v>122317</v>
      </c>
      <c r="L24" s="38">
        <v>19162.189999999999</v>
      </c>
      <c r="M24" s="38"/>
      <c r="N24" s="38"/>
      <c r="O24" s="38">
        <v>25</v>
      </c>
      <c r="P24" s="38"/>
      <c r="Q24" s="57">
        <v>0</v>
      </c>
      <c r="R24" s="57"/>
      <c r="S24" s="57">
        <f t="shared" ref="S24:S32" si="12">I24+L24+N24+O24+P24+J24+R24+Q24</f>
        <v>26870.19</v>
      </c>
      <c r="T24" s="38">
        <f t="shared" si="10"/>
        <v>103129.81</v>
      </c>
    </row>
    <row r="25" spans="1:20" ht="39" customHeight="1" thickBot="1" x14ac:dyDescent="0.45">
      <c r="A25" s="32">
        <v>10</v>
      </c>
      <c r="B25" s="54">
        <v>45669</v>
      </c>
      <c r="C25" s="54">
        <v>46026</v>
      </c>
      <c r="D25" s="41" t="s">
        <v>38</v>
      </c>
      <c r="E25" s="55" t="s">
        <v>55</v>
      </c>
      <c r="F25" s="56" t="s">
        <v>56</v>
      </c>
      <c r="G25" s="42" t="s">
        <v>54</v>
      </c>
      <c r="H25" s="38">
        <v>30000</v>
      </c>
      <c r="I25" s="38">
        <f t="shared" si="8"/>
        <v>861</v>
      </c>
      <c r="J25" s="38">
        <f t="shared" si="11"/>
        <v>912</v>
      </c>
      <c r="K25" s="38">
        <f t="shared" si="9"/>
        <v>28227</v>
      </c>
      <c r="L25" s="38">
        <v>0</v>
      </c>
      <c r="M25" s="38"/>
      <c r="N25" s="38"/>
      <c r="O25" s="38">
        <v>25</v>
      </c>
      <c r="P25" s="38"/>
      <c r="Q25" s="57"/>
      <c r="R25" s="57"/>
      <c r="S25" s="57">
        <f t="shared" si="12"/>
        <v>1798</v>
      </c>
      <c r="T25" s="38">
        <f t="shared" si="10"/>
        <v>28202</v>
      </c>
    </row>
    <row r="26" spans="1:20" ht="39" customHeight="1" thickBot="1" x14ac:dyDescent="0.45">
      <c r="A26" s="32">
        <v>11</v>
      </c>
      <c r="B26" s="54">
        <v>45597</v>
      </c>
      <c r="C26" s="54">
        <v>46024</v>
      </c>
      <c r="D26" s="42" t="s">
        <v>28</v>
      </c>
      <c r="E26" s="37" t="s">
        <v>57</v>
      </c>
      <c r="F26" s="58" t="s">
        <v>58</v>
      </c>
      <c r="G26" s="42" t="s">
        <v>31</v>
      </c>
      <c r="H26" s="38">
        <v>125000</v>
      </c>
      <c r="I26" s="39">
        <f>+H26*2.87%</f>
        <v>3587.5</v>
      </c>
      <c r="J26" s="38">
        <f t="shared" si="11"/>
        <v>3800</v>
      </c>
      <c r="K26" s="39">
        <f>H26-I26-J26</f>
        <v>117612.5</v>
      </c>
      <c r="L26" s="44">
        <v>17985.990000000002</v>
      </c>
      <c r="M26" s="39"/>
      <c r="N26" s="39"/>
      <c r="O26" s="39">
        <v>25</v>
      </c>
      <c r="P26" s="39"/>
      <c r="Q26" s="39">
        <v>0</v>
      </c>
      <c r="R26" s="39">
        <v>0</v>
      </c>
      <c r="S26" s="57">
        <f t="shared" si="12"/>
        <v>25398.49</v>
      </c>
      <c r="T26" s="38">
        <f t="shared" si="10"/>
        <v>99601.51</v>
      </c>
    </row>
    <row r="27" spans="1:20" ht="39" customHeight="1" thickBot="1" x14ac:dyDescent="0.45">
      <c r="A27" s="32">
        <v>12</v>
      </c>
      <c r="B27" s="54">
        <v>44567</v>
      </c>
      <c r="C27" s="54">
        <v>45664</v>
      </c>
      <c r="D27" s="41" t="s">
        <v>28</v>
      </c>
      <c r="E27" s="55" t="s">
        <v>59</v>
      </c>
      <c r="F27" s="56" t="s">
        <v>56</v>
      </c>
      <c r="G27" s="42" t="s">
        <v>31</v>
      </c>
      <c r="H27" s="38">
        <v>80000</v>
      </c>
      <c r="I27" s="38">
        <f t="shared" si="8"/>
        <v>2296</v>
      </c>
      <c r="J27" s="38">
        <f t="shared" si="11"/>
        <v>2432</v>
      </c>
      <c r="K27" s="38">
        <f t="shared" si="9"/>
        <v>75272</v>
      </c>
      <c r="L27" s="38">
        <v>7400.7</v>
      </c>
      <c r="M27" s="38"/>
      <c r="N27" s="49"/>
      <c r="O27" s="38">
        <f>25</f>
        <v>25</v>
      </c>
      <c r="P27" s="49"/>
      <c r="Q27" s="57"/>
      <c r="R27" s="53"/>
      <c r="S27" s="57">
        <f t="shared" si="12"/>
        <v>12153.7</v>
      </c>
      <c r="T27" s="38">
        <f t="shared" si="10"/>
        <v>67846.3</v>
      </c>
    </row>
    <row r="28" spans="1:20" ht="39" customHeight="1" thickBot="1" x14ac:dyDescent="0.45">
      <c r="A28" s="32">
        <v>13</v>
      </c>
      <c r="B28" s="54">
        <v>45660</v>
      </c>
      <c r="C28" s="54">
        <v>45667</v>
      </c>
      <c r="D28" s="41" t="s">
        <v>28</v>
      </c>
      <c r="E28" s="55" t="s">
        <v>60</v>
      </c>
      <c r="F28" s="37" t="s">
        <v>56</v>
      </c>
      <c r="G28" s="42" t="s">
        <v>31</v>
      </c>
      <c r="H28" s="38">
        <v>70000</v>
      </c>
      <c r="I28" s="38">
        <f t="shared" si="8"/>
        <v>2009</v>
      </c>
      <c r="J28" s="38">
        <f t="shared" si="11"/>
        <v>2128</v>
      </c>
      <c r="K28" s="38">
        <f t="shared" si="9"/>
        <v>65863</v>
      </c>
      <c r="L28" s="38">
        <v>5368.48</v>
      </c>
      <c r="M28" s="38"/>
      <c r="N28" s="49"/>
      <c r="O28" s="38">
        <f>25</f>
        <v>25</v>
      </c>
      <c r="P28" s="49"/>
      <c r="Q28" s="57"/>
      <c r="R28" s="53"/>
      <c r="S28" s="57">
        <f t="shared" si="12"/>
        <v>9530.48</v>
      </c>
      <c r="T28" s="38">
        <f t="shared" si="10"/>
        <v>60469.520000000004</v>
      </c>
    </row>
    <row r="29" spans="1:20" ht="39" customHeight="1" thickBot="1" x14ac:dyDescent="0.45">
      <c r="A29" s="32">
        <v>14</v>
      </c>
      <c r="B29" s="54">
        <v>45662</v>
      </c>
      <c r="C29" s="54">
        <v>45668</v>
      </c>
      <c r="D29" s="41" t="s">
        <v>38</v>
      </c>
      <c r="E29" s="55" t="s">
        <v>61</v>
      </c>
      <c r="F29" s="37" t="s">
        <v>62</v>
      </c>
      <c r="G29" s="42" t="s">
        <v>31</v>
      </c>
      <c r="H29" s="38">
        <v>90000</v>
      </c>
      <c r="I29" s="38">
        <f t="shared" si="8"/>
        <v>2583</v>
      </c>
      <c r="J29" s="38">
        <f t="shared" si="11"/>
        <v>2736</v>
      </c>
      <c r="K29" s="38">
        <f t="shared" si="9"/>
        <v>84681</v>
      </c>
      <c r="L29" s="38">
        <v>9753.1200000000008</v>
      </c>
      <c r="M29" s="38"/>
      <c r="N29" s="49"/>
      <c r="O29" s="38">
        <f>25</f>
        <v>25</v>
      </c>
      <c r="P29" s="49"/>
      <c r="Q29" s="57">
        <v>0</v>
      </c>
      <c r="R29" s="53"/>
      <c r="S29" s="57">
        <f t="shared" si="12"/>
        <v>15097.12</v>
      </c>
      <c r="T29" s="38">
        <f t="shared" si="10"/>
        <v>74902.880000000005</v>
      </c>
    </row>
    <row r="30" spans="1:20" ht="39" customHeight="1" thickBot="1" x14ac:dyDescent="0.45">
      <c r="A30" s="32">
        <v>15</v>
      </c>
      <c r="B30" s="54" t="s">
        <v>63</v>
      </c>
      <c r="C30" s="54" t="s">
        <v>64</v>
      </c>
      <c r="D30" s="41" t="s">
        <v>28</v>
      </c>
      <c r="E30" s="55" t="s">
        <v>65</v>
      </c>
      <c r="F30" s="56" t="s">
        <v>66</v>
      </c>
      <c r="G30" s="42" t="s">
        <v>31</v>
      </c>
      <c r="H30" s="38">
        <v>70000</v>
      </c>
      <c r="I30" s="38">
        <f t="shared" si="8"/>
        <v>2009</v>
      </c>
      <c r="J30" s="38">
        <f t="shared" si="11"/>
        <v>2128</v>
      </c>
      <c r="K30" s="38">
        <f t="shared" si="9"/>
        <v>65863</v>
      </c>
      <c r="L30" s="38">
        <v>5368.48</v>
      </c>
      <c r="M30" s="38"/>
      <c r="N30" s="49"/>
      <c r="O30" s="38">
        <v>25</v>
      </c>
      <c r="P30" s="38">
        <v>5341.8</v>
      </c>
      <c r="Q30" s="57"/>
      <c r="R30" s="53"/>
      <c r="S30" s="57">
        <f t="shared" si="12"/>
        <v>14872.279999999999</v>
      </c>
      <c r="T30" s="38">
        <f>H30-S30</f>
        <v>55127.72</v>
      </c>
    </row>
    <row r="31" spans="1:20" ht="39" customHeight="1" thickBot="1" x14ac:dyDescent="0.45">
      <c r="A31" s="32">
        <v>16</v>
      </c>
      <c r="B31" s="54">
        <v>44563</v>
      </c>
      <c r="C31" s="41">
        <v>45664</v>
      </c>
      <c r="D31" s="41" t="s">
        <v>28</v>
      </c>
      <c r="E31" s="55" t="s">
        <v>67</v>
      </c>
      <c r="F31" s="55" t="s">
        <v>68</v>
      </c>
      <c r="G31" s="42" t="s">
        <v>31</v>
      </c>
      <c r="H31" s="38">
        <v>60000</v>
      </c>
      <c r="I31" s="38">
        <f t="shared" si="8"/>
        <v>1722</v>
      </c>
      <c r="J31" s="38">
        <f t="shared" si="11"/>
        <v>1824</v>
      </c>
      <c r="K31" s="38">
        <f t="shared" si="9"/>
        <v>56454</v>
      </c>
      <c r="L31" s="38">
        <v>3486.68</v>
      </c>
      <c r="M31" s="38"/>
      <c r="N31" s="49"/>
      <c r="O31" s="38">
        <f>25</f>
        <v>25</v>
      </c>
      <c r="P31" s="49"/>
      <c r="Q31" s="57">
        <v>0</v>
      </c>
      <c r="R31" s="53"/>
      <c r="S31" s="57">
        <f t="shared" si="12"/>
        <v>7057.68</v>
      </c>
      <c r="T31" s="38">
        <f t="shared" ref="T31:T32" si="13">H31-S31</f>
        <v>52942.32</v>
      </c>
    </row>
    <row r="32" spans="1:20" ht="39" customHeight="1" thickBot="1" x14ac:dyDescent="0.45">
      <c r="A32" s="32">
        <v>17</v>
      </c>
      <c r="B32" s="41">
        <v>45659</v>
      </c>
      <c r="C32" s="59">
        <v>45665</v>
      </c>
      <c r="D32" s="41" t="s">
        <v>28</v>
      </c>
      <c r="E32" s="60" t="s">
        <v>69</v>
      </c>
      <c r="F32" s="55" t="s">
        <v>68</v>
      </c>
      <c r="G32" s="42" t="s">
        <v>31</v>
      </c>
      <c r="H32" s="38">
        <v>50000</v>
      </c>
      <c r="I32" s="38">
        <f t="shared" si="8"/>
        <v>1435</v>
      </c>
      <c r="J32" s="38">
        <f t="shared" si="11"/>
        <v>1520</v>
      </c>
      <c r="K32" s="38">
        <f t="shared" si="9"/>
        <v>47045</v>
      </c>
      <c r="L32" s="38">
        <f>1854</f>
        <v>1854</v>
      </c>
      <c r="M32" s="38"/>
      <c r="N32" s="49"/>
      <c r="O32" s="38">
        <v>25</v>
      </c>
      <c r="P32" s="49"/>
      <c r="Q32" s="57">
        <v>0</v>
      </c>
      <c r="R32" s="53"/>
      <c r="S32" s="57">
        <f t="shared" si="12"/>
        <v>4834</v>
      </c>
      <c r="T32" s="38">
        <f t="shared" si="13"/>
        <v>45166</v>
      </c>
    </row>
    <row r="33" spans="1:20" ht="48.6" customHeight="1" thickBot="1" x14ac:dyDescent="0.45">
      <c r="A33" s="32"/>
      <c r="B33" s="147" t="s">
        <v>48</v>
      </c>
      <c r="C33" s="148"/>
      <c r="D33" s="148"/>
      <c r="E33" s="148"/>
      <c r="F33" s="149"/>
      <c r="G33" s="52"/>
      <c r="H33" s="61">
        <f t="shared" ref="H33:T33" si="14">SUM(H23:H32)</f>
        <v>905000</v>
      </c>
      <c r="I33" s="61">
        <f t="shared" si="14"/>
        <v>25973.5</v>
      </c>
      <c r="J33" s="61">
        <f t="shared" si="14"/>
        <v>27512</v>
      </c>
      <c r="K33" s="61">
        <f t="shared" si="14"/>
        <v>851514.5</v>
      </c>
      <c r="L33" s="61">
        <f t="shared" si="14"/>
        <v>106007.50999999998</v>
      </c>
      <c r="M33" s="61">
        <f t="shared" si="14"/>
        <v>0</v>
      </c>
      <c r="N33" s="61">
        <f t="shared" si="14"/>
        <v>0</v>
      </c>
      <c r="O33" s="61">
        <f t="shared" si="14"/>
        <v>250</v>
      </c>
      <c r="P33" s="61">
        <f t="shared" si="14"/>
        <v>5341.8</v>
      </c>
      <c r="Q33" s="61">
        <f t="shared" si="14"/>
        <v>0</v>
      </c>
      <c r="R33" s="61">
        <f t="shared" si="14"/>
        <v>0</v>
      </c>
      <c r="S33" s="61">
        <f t="shared" si="14"/>
        <v>165084.81</v>
      </c>
      <c r="T33" s="61">
        <f t="shared" si="14"/>
        <v>739915.19</v>
      </c>
    </row>
    <row r="34" spans="1:20" ht="37.15" customHeight="1" thickBot="1" x14ac:dyDescent="0.45">
      <c r="A34" s="32"/>
      <c r="B34" s="154" t="s">
        <v>70</v>
      </c>
      <c r="C34" s="155"/>
      <c r="D34" s="155"/>
      <c r="E34" s="155"/>
      <c r="F34" s="48"/>
      <c r="G34" s="52"/>
      <c r="H34" s="49"/>
      <c r="I34" s="49"/>
      <c r="J34" s="49"/>
      <c r="K34" s="49"/>
      <c r="L34" s="49"/>
      <c r="M34" s="49"/>
      <c r="N34" s="49"/>
      <c r="O34" s="49"/>
      <c r="P34" s="49"/>
      <c r="Q34" s="53"/>
      <c r="R34" s="53"/>
      <c r="S34" s="53"/>
      <c r="T34" s="49"/>
    </row>
    <row r="35" spans="1:20" ht="37.15" customHeight="1" thickBot="1" x14ac:dyDescent="0.45">
      <c r="A35" s="32">
        <v>18</v>
      </c>
      <c r="B35" s="54" t="s">
        <v>71</v>
      </c>
      <c r="C35" s="41" t="s">
        <v>72</v>
      </c>
      <c r="D35" s="41" t="s">
        <v>38</v>
      </c>
      <c r="E35" s="55" t="s">
        <v>73</v>
      </c>
      <c r="F35" s="62" t="s">
        <v>74</v>
      </c>
      <c r="G35" s="42" t="s">
        <v>31</v>
      </c>
      <c r="H35" s="38">
        <v>240000</v>
      </c>
      <c r="I35" s="38">
        <f t="shared" ref="I35:I38" si="15">H35*2.87%</f>
        <v>6888</v>
      </c>
      <c r="J35" s="38">
        <f>232230*3.04%</f>
        <v>7059.7920000000004</v>
      </c>
      <c r="K35" s="38">
        <f t="shared" ref="K35:K38" si="16">H35-I35-J35</f>
        <v>226052.20800000001</v>
      </c>
      <c r="L35" s="38">
        <v>45095.92</v>
      </c>
      <c r="M35" s="38"/>
      <c r="N35" s="38"/>
      <c r="O35" s="38">
        <v>25</v>
      </c>
      <c r="P35" s="38"/>
      <c r="Q35" s="57"/>
      <c r="R35" s="57">
        <v>0</v>
      </c>
      <c r="S35" s="57">
        <f>I35+J35+N35+O35+P35+L35-R35+Q35</f>
        <v>59068.712</v>
      </c>
      <c r="T35" s="38">
        <f t="shared" ref="T35:T38" si="17">H35-S35</f>
        <v>180931.288</v>
      </c>
    </row>
    <row r="36" spans="1:20" ht="40.15" customHeight="1" thickBot="1" x14ac:dyDescent="0.45">
      <c r="A36" s="32">
        <v>19</v>
      </c>
      <c r="B36" s="54">
        <v>44198</v>
      </c>
      <c r="C36" s="54">
        <v>45664</v>
      </c>
      <c r="D36" s="41" t="s">
        <v>28</v>
      </c>
      <c r="E36" s="55" t="s">
        <v>75</v>
      </c>
      <c r="F36" s="56" t="s">
        <v>76</v>
      </c>
      <c r="G36" s="63" t="s">
        <v>31</v>
      </c>
      <c r="H36" s="38">
        <v>150000</v>
      </c>
      <c r="I36" s="38">
        <f>H36*2.87%</f>
        <v>4305</v>
      </c>
      <c r="J36" s="57">
        <f>H36*3.04%</f>
        <v>4560</v>
      </c>
      <c r="K36" s="38">
        <f>H36-I36-J36</f>
        <v>141135</v>
      </c>
      <c r="L36" s="38">
        <v>23866.62</v>
      </c>
      <c r="M36" s="38"/>
      <c r="N36" s="38">
        <v>0</v>
      </c>
      <c r="O36" s="38">
        <v>25</v>
      </c>
      <c r="P36" s="38">
        <v>9801.4</v>
      </c>
      <c r="Q36" s="57"/>
      <c r="R36" s="57"/>
      <c r="S36" s="57">
        <f t="shared" ref="S36:S38" si="18">I36+J36+N36+O36+P36+L36-R36+Q36</f>
        <v>42558.020000000004</v>
      </c>
      <c r="T36" s="38">
        <f>H36-S36</f>
        <v>107441.98</v>
      </c>
    </row>
    <row r="37" spans="1:20" ht="36.75" customHeight="1" thickBot="1" x14ac:dyDescent="0.45">
      <c r="A37" s="32">
        <v>20</v>
      </c>
      <c r="B37" s="54">
        <v>44938</v>
      </c>
      <c r="C37" s="54">
        <v>45664</v>
      </c>
      <c r="D37" s="41" t="s">
        <v>38</v>
      </c>
      <c r="E37" s="55" t="s">
        <v>77</v>
      </c>
      <c r="F37" s="56" t="s">
        <v>78</v>
      </c>
      <c r="G37" s="42" t="s">
        <v>31</v>
      </c>
      <c r="H37" s="38">
        <v>95000</v>
      </c>
      <c r="I37" s="38">
        <f t="shared" si="15"/>
        <v>2726.5</v>
      </c>
      <c r="J37" s="38">
        <f t="shared" ref="J37:J38" si="19">H37*3.04%</f>
        <v>2888</v>
      </c>
      <c r="K37" s="38">
        <f t="shared" si="16"/>
        <v>89385.5</v>
      </c>
      <c r="L37" s="38">
        <v>10929.24</v>
      </c>
      <c r="M37" s="38"/>
      <c r="N37" s="38"/>
      <c r="O37" s="38">
        <v>25</v>
      </c>
      <c r="P37" s="38"/>
      <c r="Q37" s="57"/>
      <c r="R37" s="57"/>
      <c r="S37" s="57">
        <f t="shared" si="18"/>
        <v>16568.739999999998</v>
      </c>
      <c r="T37" s="38">
        <f t="shared" si="17"/>
        <v>78431.260000000009</v>
      </c>
    </row>
    <row r="38" spans="1:20" ht="37.15" customHeight="1" thickBot="1" x14ac:dyDescent="0.45">
      <c r="A38" s="32">
        <v>21</v>
      </c>
      <c r="B38" s="54">
        <v>45661</v>
      </c>
      <c r="C38" s="54">
        <v>45668</v>
      </c>
      <c r="D38" s="41" t="s">
        <v>38</v>
      </c>
      <c r="E38" s="64" t="s">
        <v>79</v>
      </c>
      <c r="F38" s="56" t="s">
        <v>78</v>
      </c>
      <c r="G38" s="42" t="s">
        <v>31</v>
      </c>
      <c r="H38" s="38">
        <v>80000</v>
      </c>
      <c r="I38" s="38">
        <f t="shared" si="15"/>
        <v>2296</v>
      </c>
      <c r="J38" s="38">
        <f t="shared" si="19"/>
        <v>2432</v>
      </c>
      <c r="K38" s="38">
        <f t="shared" si="16"/>
        <v>75272</v>
      </c>
      <c r="L38" s="38">
        <f>7400.87</f>
        <v>7400.87</v>
      </c>
      <c r="M38" s="38"/>
      <c r="N38" s="38"/>
      <c r="O38" s="38">
        <v>25</v>
      </c>
      <c r="P38" s="38"/>
      <c r="Q38" s="57"/>
      <c r="R38" s="57"/>
      <c r="S38" s="57">
        <f t="shared" si="18"/>
        <v>12153.869999999999</v>
      </c>
      <c r="T38" s="38">
        <f t="shared" si="17"/>
        <v>67846.13</v>
      </c>
    </row>
    <row r="39" spans="1:20" ht="48.6" customHeight="1" thickBot="1" x14ac:dyDescent="0.45">
      <c r="A39" s="32"/>
      <c r="B39" s="147" t="s">
        <v>48</v>
      </c>
      <c r="C39" s="148"/>
      <c r="D39" s="148"/>
      <c r="E39" s="148"/>
      <c r="F39" s="149"/>
      <c r="G39" s="52"/>
      <c r="H39" s="50">
        <f t="shared" ref="H39:T39" si="20">SUM(H35:H38)</f>
        <v>565000</v>
      </c>
      <c r="I39" s="50">
        <f t="shared" si="20"/>
        <v>16215.5</v>
      </c>
      <c r="J39" s="50">
        <f>SUM(J35:J38)</f>
        <v>16939.792000000001</v>
      </c>
      <c r="K39" s="50">
        <f t="shared" si="20"/>
        <v>531844.70799999998</v>
      </c>
      <c r="L39" s="50">
        <f t="shared" si="20"/>
        <v>87292.65</v>
      </c>
      <c r="M39" s="50">
        <f t="shared" si="20"/>
        <v>0</v>
      </c>
      <c r="N39" s="50">
        <f t="shared" si="20"/>
        <v>0</v>
      </c>
      <c r="O39" s="50">
        <f t="shared" si="20"/>
        <v>100</v>
      </c>
      <c r="P39" s="50">
        <f t="shared" si="20"/>
        <v>9801.4</v>
      </c>
      <c r="Q39" s="50">
        <f t="shared" si="20"/>
        <v>0</v>
      </c>
      <c r="R39" s="50">
        <f t="shared" si="20"/>
        <v>0</v>
      </c>
      <c r="S39" s="50">
        <f t="shared" si="20"/>
        <v>130349.342</v>
      </c>
      <c r="T39" s="50">
        <f t="shared" si="20"/>
        <v>434650.658</v>
      </c>
    </row>
    <row r="40" spans="1:20" ht="48.6" customHeight="1" thickBot="1" x14ac:dyDescent="0.45">
      <c r="A40" s="32"/>
      <c r="B40" s="154" t="s">
        <v>80</v>
      </c>
      <c r="C40" s="155"/>
      <c r="D40" s="155"/>
      <c r="E40" s="156"/>
      <c r="F40" s="48"/>
      <c r="G40" s="52"/>
      <c r="H40" s="49"/>
      <c r="I40" s="49"/>
      <c r="J40" s="49"/>
      <c r="K40" s="49"/>
      <c r="L40" s="49"/>
      <c r="M40" s="49"/>
      <c r="N40" s="49"/>
      <c r="O40" s="38"/>
      <c r="P40" s="49"/>
      <c r="Q40" s="53"/>
      <c r="R40" s="53"/>
      <c r="S40" s="53"/>
      <c r="T40" s="49"/>
    </row>
    <row r="41" spans="1:20" ht="48" customHeight="1" thickBot="1" x14ac:dyDescent="0.45">
      <c r="A41" s="32">
        <v>22</v>
      </c>
      <c r="B41" s="54">
        <v>45659</v>
      </c>
      <c r="C41" s="54">
        <v>46024</v>
      </c>
      <c r="D41" s="41" t="s">
        <v>38</v>
      </c>
      <c r="E41" s="55" t="s">
        <v>81</v>
      </c>
      <c r="F41" s="55" t="s">
        <v>82</v>
      </c>
      <c r="G41" s="42" t="s">
        <v>31</v>
      </c>
      <c r="H41" s="38">
        <v>250000</v>
      </c>
      <c r="I41" s="39">
        <f>H41*2.87%</f>
        <v>7175</v>
      </c>
      <c r="J41" s="39">
        <f>232230*3.04%</f>
        <v>7059.7920000000004</v>
      </c>
      <c r="K41" s="39">
        <f t="shared" ref="K41:K42" si="21">H41-I41-J41</f>
        <v>235765.20800000001</v>
      </c>
      <c r="L41" s="44">
        <f>47524.17-37431.65</f>
        <v>10092.519999999997</v>
      </c>
      <c r="M41" s="39"/>
      <c r="N41" s="39"/>
      <c r="O41" s="39">
        <v>25</v>
      </c>
      <c r="P41" s="39"/>
      <c r="Q41" s="39">
        <v>0</v>
      </c>
      <c r="R41" s="39">
        <v>0</v>
      </c>
      <c r="S41" s="39">
        <f>I41+J41+N41+O41+P41+L41+Q41</f>
        <v>24352.311999999998</v>
      </c>
      <c r="T41" s="38">
        <f>H41-S41</f>
        <v>225647.68799999999</v>
      </c>
    </row>
    <row r="42" spans="1:20" ht="36.75" customHeight="1" thickBot="1" x14ac:dyDescent="0.45">
      <c r="A42" s="32">
        <v>23</v>
      </c>
      <c r="B42" s="41">
        <v>44936</v>
      </c>
      <c r="C42" s="59">
        <v>45664</v>
      </c>
      <c r="D42" s="41" t="s">
        <v>28</v>
      </c>
      <c r="E42" s="60" t="s">
        <v>83</v>
      </c>
      <c r="F42" s="55" t="s">
        <v>84</v>
      </c>
      <c r="G42" s="42" t="s">
        <v>31</v>
      </c>
      <c r="H42" s="38">
        <v>95000</v>
      </c>
      <c r="I42" s="38">
        <f t="shared" ref="I42" si="22">H42*2.87%</f>
        <v>2726.5</v>
      </c>
      <c r="J42" s="38">
        <f t="shared" ref="J42" si="23">H42*3.04%</f>
        <v>2888</v>
      </c>
      <c r="K42" s="38">
        <f t="shared" si="21"/>
        <v>89385.5</v>
      </c>
      <c r="L42" s="38">
        <v>10929.24</v>
      </c>
      <c r="M42" s="38"/>
      <c r="N42" s="49"/>
      <c r="O42" s="38">
        <v>25</v>
      </c>
      <c r="P42" s="49"/>
      <c r="Q42" s="57"/>
      <c r="R42" s="53"/>
      <c r="S42" s="39">
        <f>I42+J42+N42+O42+P42+L42+Q42</f>
        <v>16568.739999999998</v>
      </c>
      <c r="T42" s="38">
        <f t="shared" ref="T42" si="24">H42-S42</f>
        <v>78431.260000000009</v>
      </c>
    </row>
    <row r="43" spans="1:20" ht="36.75" customHeight="1" thickBot="1" x14ac:dyDescent="0.45">
      <c r="A43" s="32">
        <v>24</v>
      </c>
      <c r="B43" s="41">
        <v>45666</v>
      </c>
      <c r="C43" s="59">
        <v>46024</v>
      </c>
      <c r="D43" s="41" t="s">
        <v>38</v>
      </c>
      <c r="E43" s="60" t="s">
        <v>85</v>
      </c>
      <c r="F43" s="55" t="s">
        <v>86</v>
      </c>
      <c r="G43" s="42" t="s">
        <v>31</v>
      </c>
      <c r="H43" s="38">
        <v>75000</v>
      </c>
      <c r="I43" s="38">
        <f>H43*2.87%</f>
        <v>2152.5</v>
      </c>
      <c r="J43" s="38">
        <f>H43*3.04%</f>
        <v>2280</v>
      </c>
      <c r="K43" s="38">
        <f>H43-I43-J43</f>
        <v>70567.5</v>
      </c>
      <c r="L43" s="38">
        <v>6309.38</v>
      </c>
      <c r="M43" s="38"/>
      <c r="N43" s="49"/>
      <c r="O43" s="38">
        <v>25</v>
      </c>
      <c r="P43" s="49"/>
      <c r="Q43" s="57">
        <v>0</v>
      </c>
      <c r="R43" s="53"/>
      <c r="S43" s="39">
        <f>I43+J43+L43+N43+O43+P43+Q43</f>
        <v>10766.880000000001</v>
      </c>
      <c r="T43" s="38">
        <f>H43-S43</f>
        <v>64233.119999999995</v>
      </c>
    </row>
    <row r="44" spans="1:20" ht="36.75" customHeight="1" thickBot="1" x14ac:dyDescent="0.45">
      <c r="A44" s="32">
        <v>24</v>
      </c>
      <c r="B44" s="41">
        <v>46025</v>
      </c>
      <c r="C44" s="59">
        <v>46030</v>
      </c>
      <c r="D44" s="41" t="s">
        <v>38</v>
      </c>
      <c r="E44" s="60" t="s">
        <v>87</v>
      </c>
      <c r="F44" s="55" t="s">
        <v>88</v>
      </c>
      <c r="G44" s="42" t="s">
        <v>31</v>
      </c>
      <c r="H44" s="38">
        <v>33000</v>
      </c>
      <c r="I44" s="38">
        <f>H44*2.87%</f>
        <v>947.1</v>
      </c>
      <c r="J44" s="38">
        <f>H44*3.04%</f>
        <v>1003.2</v>
      </c>
      <c r="K44" s="38">
        <f>H44-I44-J44</f>
        <v>31049.7</v>
      </c>
      <c r="L44" s="38">
        <v>0</v>
      </c>
      <c r="M44" s="38"/>
      <c r="N44" s="49"/>
      <c r="O44" s="38">
        <v>25</v>
      </c>
      <c r="P44" s="49"/>
      <c r="Q44" s="57">
        <v>0</v>
      </c>
      <c r="R44" s="53"/>
      <c r="S44" s="39">
        <f>I44+J44+L44+N44+O44+P44+Q44</f>
        <v>1975.3000000000002</v>
      </c>
      <c r="T44" s="38">
        <f>H44-S44</f>
        <v>31024.7</v>
      </c>
    </row>
    <row r="45" spans="1:20" ht="36.75" customHeight="1" thickBot="1" x14ac:dyDescent="0.45">
      <c r="A45" s="32">
        <v>24</v>
      </c>
      <c r="B45" s="41">
        <v>46025</v>
      </c>
      <c r="C45" s="59">
        <v>46030</v>
      </c>
      <c r="D45" s="41" t="s">
        <v>38</v>
      </c>
      <c r="E45" s="60" t="s">
        <v>89</v>
      </c>
      <c r="F45" s="55" t="s">
        <v>88</v>
      </c>
      <c r="G45" s="42" t="s">
        <v>31</v>
      </c>
      <c r="H45" s="38">
        <v>33000</v>
      </c>
      <c r="I45" s="38">
        <f>H45*2.87%</f>
        <v>947.1</v>
      </c>
      <c r="J45" s="38">
        <f>H45*3.04%</f>
        <v>1003.2</v>
      </c>
      <c r="K45" s="38">
        <f>H45-I45-J45</f>
        <v>31049.7</v>
      </c>
      <c r="L45" s="38">
        <v>0</v>
      </c>
      <c r="M45" s="38"/>
      <c r="N45" s="49"/>
      <c r="O45" s="38">
        <v>25</v>
      </c>
      <c r="P45" s="49"/>
      <c r="Q45" s="57">
        <v>0</v>
      </c>
      <c r="R45" s="53"/>
      <c r="S45" s="39">
        <f>I45+J45+L45+N45+O45+P45+Q45</f>
        <v>1975.3000000000002</v>
      </c>
      <c r="T45" s="38">
        <f>H45-S45</f>
        <v>31024.7</v>
      </c>
    </row>
    <row r="46" spans="1:20" ht="40.15" customHeight="1" thickBot="1" x14ac:dyDescent="0.45">
      <c r="A46" s="32"/>
      <c r="B46" s="147" t="s">
        <v>48</v>
      </c>
      <c r="C46" s="148"/>
      <c r="D46" s="148"/>
      <c r="E46" s="148"/>
      <c r="F46" s="149"/>
      <c r="G46" s="65"/>
      <c r="H46" s="50">
        <f>SUM(H41:H45)</f>
        <v>486000</v>
      </c>
      <c r="I46" s="50">
        <f t="shared" ref="I46:T46" si="25">SUM(I41:I45)</f>
        <v>13948.2</v>
      </c>
      <c r="J46" s="50">
        <f>SUM(J41:J45)</f>
        <v>14234.192000000003</v>
      </c>
      <c r="K46" s="50">
        <f t="shared" si="25"/>
        <v>457817.60800000001</v>
      </c>
      <c r="L46" s="50">
        <f>SUM(L41:L45)</f>
        <v>27331.139999999996</v>
      </c>
      <c r="M46" s="50">
        <f t="shared" si="25"/>
        <v>0</v>
      </c>
      <c r="N46" s="50">
        <f t="shared" si="25"/>
        <v>0</v>
      </c>
      <c r="O46" s="50">
        <f t="shared" si="25"/>
        <v>125</v>
      </c>
      <c r="P46" s="50">
        <f t="shared" si="25"/>
        <v>0</v>
      </c>
      <c r="Q46" s="50">
        <f t="shared" si="25"/>
        <v>0</v>
      </c>
      <c r="R46" s="50">
        <f t="shared" si="25"/>
        <v>0</v>
      </c>
      <c r="S46" s="50">
        <f t="shared" si="25"/>
        <v>55638.532000000007</v>
      </c>
      <c r="T46" s="50">
        <f t="shared" si="25"/>
        <v>430361.46799999999</v>
      </c>
    </row>
    <row r="47" spans="1:20" ht="50.25" customHeight="1" thickBot="1" x14ac:dyDescent="0.45">
      <c r="A47" s="32"/>
      <c r="B47" s="154" t="s">
        <v>90</v>
      </c>
      <c r="C47" s="155"/>
      <c r="D47" s="155"/>
      <c r="E47" s="156"/>
      <c r="F47" s="48"/>
      <c r="G47" s="52"/>
      <c r="H47" s="49"/>
      <c r="I47" s="49"/>
      <c r="J47" s="49"/>
      <c r="K47" s="49"/>
      <c r="L47" s="49"/>
      <c r="M47" s="49"/>
      <c r="N47" s="49"/>
      <c r="O47" s="38"/>
      <c r="P47" s="49"/>
      <c r="Q47" s="53"/>
      <c r="R47" s="53"/>
      <c r="S47" s="53"/>
      <c r="T47" s="49"/>
    </row>
    <row r="48" spans="1:20" ht="36.75" customHeight="1" thickBot="1" x14ac:dyDescent="0.45">
      <c r="A48" s="32">
        <v>25</v>
      </c>
      <c r="B48" s="54">
        <v>45659</v>
      </c>
      <c r="C48" s="54">
        <v>45665</v>
      </c>
      <c r="D48" s="41" t="s">
        <v>28</v>
      </c>
      <c r="E48" s="55" t="s">
        <v>91</v>
      </c>
      <c r="F48" s="56" t="s">
        <v>92</v>
      </c>
      <c r="G48" s="42" t="s">
        <v>31</v>
      </c>
      <c r="H48" s="38">
        <v>225000</v>
      </c>
      <c r="I48" s="38">
        <f t="shared" ref="I48:I53" si="26">H48*2.87%</f>
        <v>6457.5</v>
      </c>
      <c r="J48" s="38">
        <f>H48*3.04%</f>
        <v>6840</v>
      </c>
      <c r="K48" s="38">
        <f t="shared" ref="K48:K53" si="27">H48-I48-J48</f>
        <v>211702.5</v>
      </c>
      <c r="L48" s="38">
        <f>41508.49-26014.62</f>
        <v>15493.869999999999</v>
      </c>
      <c r="M48" s="38"/>
      <c r="N48" s="49"/>
      <c r="O48" s="38">
        <v>25</v>
      </c>
      <c r="P48" s="49"/>
      <c r="Q48" s="57"/>
      <c r="R48" s="57"/>
      <c r="S48" s="57">
        <f>I48+J48+N48+O48+P48+L48+Q48</f>
        <v>28816.37</v>
      </c>
      <c r="T48" s="38">
        <f t="shared" ref="T48:T53" si="28">H48-S48</f>
        <v>196183.63</v>
      </c>
    </row>
    <row r="49" spans="1:21" ht="36.75" customHeight="1" thickBot="1" x14ac:dyDescent="0.45">
      <c r="A49" s="32">
        <v>26</v>
      </c>
      <c r="B49" s="54">
        <v>43872</v>
      </c>
      <c r="C49" s="54">
        <v>45696</v>
      </c>
      <c r="D49" s="41" t="s">
        <v>38</v>
      </c>
      <c r="E49" s="55" t="s">
        <v>93</v>
      </c>
      <c r="F49" s="56" t="s">
        <v>94</v>
      </c>
      <c r="G49" s="42" t="s">
        <v>31</v>
      </c>
      <c r="H49" s="38">
        <v>150000</v>
      </c>
      <c r="I49" s="38">
        <f t="shared" si="26"/>
        <v>4305</v>
      </c>
      <c r="J49" s="38">
        <f t="shared" ref="J49:J53" si="29">H49*3.04%</f>
        <v>4560</v>
      </c>
      <c r="K49" s="38">
        <f t="shared" si="27"/>
        <v>141135</v>
      </c>
      <c r="L49" s="38">
        <v>23866.62</v>
      </c>
      <c r="M49" s="38"/>
      <c r="N49" s="49"/>
      <c r="O49" s="38">
        <v>25</v>
      </c>
      <c r="P49" s="49"/>
      <c r="Q49" s="57"/>
      <c r="R49" s="53"/>
      <c r="S49" s="57">
        <f t="shared" ref="S49:S55" si="30">I49+J49+N49+O49+P49+L49+Q49</f>
        <v>32756.62</v>
      </c>
      <c r="T49" s="38">
        <f t="shared" si="28"/>
        <v>117243.38</v>
      </c>
      <c r="U49" s="66"/>
    </row>
    <row r="50" spans="1:21" ht="36.75" customHeight="1" thickBot="1" x14ac:dyDescent="0.45">
      <c r="A50" s="32">
        <v>27</v>
      </c>
      <c r="B50" s="54">
        <v>44199</v>
      </c>
      <c r="C50" s="41">
        <v>45665</v>
      </c>
      <c r="D50" s="67" t="s">
        <v>28</v>
      </c>
      <c r="E50" s="55" t="s">
        <v>95</v>
      </c>
      <c r="F50" s="68" t="s">
        <v>96</v>
      </c>
      <c r="G50" s="42" t="s">
        <v>31</v>
      </c>
      <c r="H50" s="38">
        <v>95000</v>
      </c>
      <c r="I50" s="38">
        <f t="shared" si="26"/>
        <v>2726.5</v>
      </c>
      <c r="J50" s="38">
        <f t="shared" si="29"/>
        <v>2888</v>
      </c>
      <c r="K50" s="38">
        <f t="shared" si="27"/>
        <v>89385.5</v>
      </c>
      <c r="L50" s="38">
        <v>10449.299999999999</v>
      </c>
      <c r="M50" s="38"/>
      <c r="N50" s="38">
        <v>1919.78</v>
      </c>
      <c r="O50" s="38">
        <v>25</v>
      </c>
      <c r="P50" s="49"/>
      <c r="Q50" s="57"/>
      <c r="R50" s="53"/>
      <c r="S50" s="57">
        <f t="shared" si="30"/>
        <v>18008.579999999998</v>
      </c>
      <c r="T50" s="38">
        <f t="shared" si="28"/>
        <v>76991.42</v>
      </c>
    </row>
    <row r="51" spans="1:21" ht="37.15" customHeight="1" thickBot="1" x14ac:dyDescent="0.45">
      <c r="A51" s="32">
        <v>28</v>
      </c>
      <c r="B51" s="54">
        <v>44621</v>
      </c>
      <c r="C51" s="54">
        <v>45723</v>
      </c>
      <c r="D51" s="41" t="s">
        <v>38</v>
      </c>
      <c r="E51" s="55" t="s">
        <v>97</v>
      </c>
      <c r="F51" s="56" t="s">
        <v>98</v>
      </c>
      <c r="G51" s="42" t="s">
        <v>31</v>
      </c>
      <c r="H51" s="38">
        <v>92000</v>
      </c>
      <c r="I51" s="38">
        <f t="shared" si="26"/>
        <v>2640.4</v>
      </c>
      <c r="J51" s="38">
        <f t="shared" si="29"/>
        <v>2796.8</v>
      </c>
      <c r="K51" s="38">
        <f t="shared" si="27"/>
        <v>86562.8</v>
      </c>
      <c r="L51" s="38">
        <v>10223.57</v>
      </c>
      <c r="M51" s="38"/>
      <c r="N51" s="49"/>
      <c r="O51" s="38">
        <v>25</v>
      </c>
      <c r="P51" s="49"/>
      <c r="Q51" s="57"/>
      <c r="R51" s="53"/>
      <c r="S51" s="57">
        <f t="shared" si="30"/>
        <v>15685.77</v>
      </c>
      <c r="T51" s="38">
        <f t="shared" si="28"/>
        <v>76314.23</v>
      </c>
    </row>
    <row r="52" spans="1:21" ht="36.75" customHeight="1" thickBot="1" x14ac:dyDescent="0.45">
      <c r="A52" s="32">
        <v>29</v>
      </c>
      <c r="B52" s="41">
        <v>44566</v>
      </c>
      <c r="C52" s="59">
        <v>45664</v>
      </c>
      <c r="D52" s="41" t="s">
        <v>28</v>
      </c>
      <c r="E52" s="55" t="s">
        <v>99</v>
      </c>
      <c r="F52" s="55" t="s">
        <v>100</v>
      </c>
      <c r="G52" s="42" t="s">
        <v>31</v>
      </c>
      <c r="H52" s="38">
        <v>95000</v>
      </c>
      <c r="I52" s="38">
        <f t="shared" si="26"/>
        <v>2726.5</v>
      </c>
      <c r="J52" s="38">
        <f t="shared" si="29"/>
        <v>2888</v>
      </c>
      <c r="K52" s="38">
        <f t="shared" si="27"/>
        <v>89385.5</v>
      </c>
      <c r="L52" s="38">
        <v>10929.24</v>
      </c>
      <c r="M52" s="38"/>
      <c r="N52" s="49"/>
      <c r="O52" s="38">
        <v>25</v>
      </c>
      <c r="P52" s="49"/>
      <c r="Q52" s="57"/>
      <c r="R52" s="53"/>
      <c r="S52" s="57">
        <f t="shared" si="30"/>
        <v>16568.739999999998</v>
      </c>
      <c r="T52" s="38">
        <f t="shared" si="28"/>
        <v>78431.260000000009</v>
      </c>
    </row>
    <row r="53" spans="1:21" ht="36.75" customHeight="1" thickBot="1" x14ac:dyDescent="0.45">
      <c r="A53" s="32">
        <v>30</v>
      </c>
      <c r="B53" s="41">
        <v>45661</v>
      </c>
      <c r="C53" s="59">
        <v>45668</v>
      </c>
      <c r="D53" s="41" t="s">
        <v>38</v>
      </c>
      <c r="E53" s="60" t="s">
        <v>101</v>
      </c>
      <c r="F53" s="55" t="s">
        <v>98</v>
      </c>
      <c r="G53" s="42" t="s">
        <v>31</v>
      </c>
      <c r="H53" s="38">
        <v>80000</v>
      </c>
      <c r="I53" s="38">
        <f t="shared" si="26"/>
        <v>2296</v>
      </c>
      <c r="J53" s="38">
        <f t="shared" si="29"/>
        <v>2432</v>
      </c>
      <c r="K53" s="38">
        <f t="shared" si="27"/>
        <v>75272</v>
      </c>
      <c r="L53" s="38">
        <v>7400.87</v>
      </c>
      <c r="M53" s="38"/>
      <c r="N53" s="49"/>
      <c r="O53" s="38">
        <v>25</v>
      </c>
      <c r="P53" s="49"/>
      <c r="Q53" s="57"/>
      <c r="R53" s="53"/>
      <c r="S53" s="57">
        <f t="shared" si="30"/>
        <v>12153.869999999999</v>
      </c>
      <c r="T53" s="38">
        <f t="shared" si="28"/>
        <v>67846.13</v>
      </c>
    </row>
    <row r="54" spans="1:21" ht="36.75" customHeight="1" thickBot="1" x14ac:dyDescent="0.45">
      <c r="A54" s="32">
        <v>31</v>
      </c>
      <c r="B54" s="41" t="s">
        <v>71</v>
      </c>
      <c r="C54" s="59" t="s">
        <v>102</v>
      </c>
      <c r="D54" s="41" t="s">
        <v>38</v>
      </c>
      <c r="E54" s="60" t="s">
        <v>103</v>
      </c>
      <c r="F54" s="55" t="s">
        <v>86</v>
      </c>
      <c r="G54" s="42" t="s">
        <v>31</v>
      </c>
      <c r="H54" s="38">
        <v>120000</v>
      </c>
      <c r="I54" s="38">
        <f>H54*2.87%</f>
        <v>3444</v>
      </c>
      <c r="J54" s="38">
        <f>H54*3.04%</f>
        <v>3648</v>
      </c>
      <c r="K54" s="38">
        <f>H54-I54-J54</f>
        <v>112908</v>
      </c>
      <c r="L54" s="38">
        <v>16809.87</v>
      </c>
      <c r="M54" s="38"/>
      <c r="N54" s="49">
        <v>0</v>
      </c>
      <c r="O54" s="38">
        <v>25</v>
      </c>
      <c r="P54" s="49"/>
      <c r="Q54" s="57">
        <v>0</v>
      </c>
      <c r="R54" s="53"/>
      <c r="S54" s="57">
        <f t="shared" si="30"/>
        <v>23926.87</v>
      </c>
      <c r="T54" s="38">
        <f>H54-S54</f>
        <v>96073.13</v>
      </c>
    </row>
    <row r="55" spans="1:21" ht="37.15" customHeight="1" thickBot="1" x14ac:dyDescent="0.45">
      <c r="A55" s="32">
        <v>32</v>
      </c>
      <c r="B55" s="54">
        <v>45663</v>
      </c>
      <c r="C55" s="41">
        <v>45669</v>
      </c>
      <c r="D55" s="41" t="s">
        <v>28</v>
      </c>
      <c r="E55" s="55" t="s">
        <v>104</v>
      </c>
      <c r="F55" s="55" t="s">
        <v>68</v>
      </c>
      <c r="G55" s="42" t="s">
        <v>31</v>
      </c>
      <c r="H55" s="38">
        <v>65000</v>
      </c>
      <c r="I55" s="38">
        <f t="shared" ref="I55" si="31">H55*2.87%</f>
        <v>1865.5</v>
      </c>
      <c r="J55" s="38">
        <f t="shared" ref="J55" si="32">H55*3.04%</f>
        <v>1976</v>
      </c>
      <c r="K55" s="38">
        <f t="shared" ref="K55" si="33">H55-I55-J55</f>
        <v>61158.5</v>
      </c>
      <c r="L55" s="38">
        <v>0</v>
      </c>
      <c r="M55" s="38"/>
      <c r="N55" s="49"/>
      <c r="O55" s="38">
        <f>25</f>
        <v>25</v>
      </c>
      <c r="P55" s="49"/>
      <c r="Q55" s="57"/>
      <c r="R55" s="53"/>
      <c r="S55" s="57">
        <f t="shared" si="30"/>
        <v>3866.5</v>
      </c>
      <c r="T55" s="38">
        <f t="shared" ref="T55" si="34">H55-S55</f>
        <v>61133.5</v>
      </c>
    </row>
    <row r="56" spans="1:21" ht="40.15" customHeight="1" thickBot="1" x14ac:dyDescent="0.45">
      <c r="A56" s="32"/>
      <c r="B56" s="147" t="s">
        <v>48</v>
      </c>
      <c r="C56" s="148"/>
      <c r="D56" s="148"/>
      <c r="E56" s="148"/>
      <c r="F56" s="149"/>
      <c r="G56" s="65"/>
      <c r="H56" s="50">
        <f>SUM(H48:H55)</f>
        <v>922000</v>
      </c>
      <c r="I56" s="50">
        <f t="shared" ref="I56:S56" si="35">SUM(I48:I55)</f>
        <v>26461.4</v>
      </c>
      <c r="J56" s="50">
        <f>SUM(J48:J55)</f>
        <v>28028.799999999999</v>
      </c>
      <c r="K56" s="50">
        <f t="shared" si="35"/>
        <v>867509.8</v>
      </c>
      <c r="L56" s="50">
        <f>SUM(L48:L55)</f>
        <v>95173.339999999982</v>
      </c>
      <c r="M56" s="50">
        <f t="shared" si="35"/>
        <v>0</v>
      </c>
      <c r="N56" s="50">
        <f t="shared" si="35"/>
        <v>1919.78</v>
      </c>
      <c r="O56" s="50">
        <f>SUM(O48:O55)</f>
        <v>200</v>
      </c>
      <c r="P56" s="50">
        <f t="shared" si="35"/>
        <v>0</v>
      </c>
      <c r="Q56" s="50">
        <f t="shared" si="35"/>
        <v>0</v>
      </c>
      <c r="R56" s="50">
        <f t="shared" si="35"/>
        <v>0</v>
      </c>
      <c r="S56" s="50">
        <f t="shared" si="35"/>
        <v>151783.31999999998</v>
      </c>
      <c r="T56" s="50">
        <f>SUM(T48:T55)</f>
        <v>770216.67999999993</v>
      </c>
    </row>
    <row r="57" spans="1:21" ht="48.6" customHeight="1" thickBot="1" x14ac:dyDescent="0.45">
      <c r="A57" s="32"/>
      <c r="B57" s="154" t="s">
        <v>105</v>
      </c>
      <c r="C57" s="155"/>
      <c r="D57" s="155"/>
      <c r="E57" s="156"/>
      <c r="F57" s="48"/>
      <c r="G57" s="65"/>
      <c r="H57" s="69"/>
      <c r="I57" s="69"/>
      <c r="J57" s="69"/>
      <c r="K57" s="69"/>
      <c r="L57" s="69"/>
      <c r="M57" s="69"/>
      <c r="N57" s="69"/>
      <c r="O57" s="69"/>
      <c r="P57" s="69"/>
      <c r="Q57" s="69"/>
      <c r="R57" s="69"/>
      <c r="S57" s="49"/>
      <c r="T57" s="49"/>
    </row>
    <row r="58" spans="1:21" ht="40.15" customHeight="1" thickBot="1" x14ac:dyDescent="0.45">
      <c r="A58" s="32">
        <v>33</v>
      </c>
      <c r="B58" s="54">
        <v>45662</v>
      </c>
      <c r="C58" s="54">
        <v>45668</v>
      </c>
      <c r="D58" s="41" t="s">
        <v>28</v>
      </c>
      <c r="E58" s="55" t="s">
        <v>106</v>
      </c>
      <c r="F58" s="56" t="s">
        <v>107</v>
      </c>
      <c r="G58" s="63" t="s">
        <v>31</v>
      </c>
      <c r="H58" s="38">
        <v>155000</v>
      </c>
      <c r="I58" s="38">
        <f>H58*2.87%</f>
        <v>4448.5</v>
      </c>
      <c r="J58" s="57">
        <f>H58*3.04%</f>
        <v>4712</v>
      </c>
      <c r="K58" s="38">
        <f>H58-I58-J58</f>
        <v>145839.5</v>
      </c>
      <c r="L58" s="38">
        <v>0</v>
      </c>
      <c r="M58" s="38"/>
      <c r="N58" s="38">
        <v>1919.78</v>
      </c>
      <c r="O58" s="38">
        <v>25</v>
      </c>
      <c r="P58" s="38">
        <v>0</v>
      </c>
      <c r="Q58" s="57"/>
      <c r="R58" s="57"/>
      <c r="S58" s="57">
        <f>I58+J58+L58+N58+O58+P58+Q58</f>
        <v>11105.28</v>
      </c>
      <c r="T58" s="38">
        <f>H58-S58</f>
        <v>143894.72</v>
      </c>
    </row>
    <row r="59" spans="1:21" ht="40.15" customHeight="1" thickBot="1" x14ac:dyDescent="0.45">
      <c r="A59" s="32">
        <v>34</v>
      </c>
      <c r="B59" s="41">
        <v>45664</v>
      </c>
      <c r="C59" s="41">
        <v>46023</v>
      </c>
      <c r="D59" s="41" t="s">
        <v>28</v>
      </c>
      <c r="E59" s="55" t="s">
        <v>108</v>
      </c>
      <c r="F59" s="55" t="s">
        <v>109</v>
      </c>
      <c r="G59" s="63" t="s">
        <v>31</v>
      </c>
      <c r="H59" s="38">
        <v>90000</v>
      </c>
      <c r="I59" s="38">
        <f>H59*2.87%</f>
        <v>2583</v>
      </c>
      <c r="J59" s="57">
        <f>H59*3.04%</f>
        <v>2736</v>
      </c>
      <c r="K59" s="38">
        <f>H59-I59-J59</f>
        <v>84681</v>
      </c>
      <c r="L59" s="38">
        <v>0</v>
      </c>
      <c r="M59" s="38"/>
      <c r="N59" s="38">
        <v>0</v>
      </c>
      <c r="O59" s="38">
        <v>25</v>
      </c>
      <c r="P59" s="38">
        <v>0</v>
      </c>
      <c r="Q59" s="57"/>
      <c r="R59" s="57"/>
      <c r="S59" s="57">
        <f t="shared" ref="S59:S60" si="36">I59+J59+L59+N59+O59+P59+Q59</f>
        <v>5344</v>
      </c>
      <c r="T59" s="38">
        <f>H59-S59</f>
        <v>84656</v>
      </c>
    </row>
    <row r="60" spans="1:21" ht="40.15" customHeight="1" thickBot="1" x14ac:dyDescent="0.45">
      <c r="A60" s="32">
        <v>35</v>
      </c>
      <c r="B60" s="41">
        <v>44199</v>
      </c>
      <c r="C60" s="41">
        <v>45665</v>
      </c>
      <c r="D60" s="41" t="s">
        <v>28</v>
      </c>
      <c r="E60" s="55" t="s">
        <v>110</v>
      </c>
      <c r="F60" s="55" t="s">
        <v>109</v>
      </c>
      <c r="G60" s="63" t="s">
        <v>31</v>
      </c>
      <c r="H60" s="38">
        <v>80000</v>
      </c>
      <c r="I60" s="38">
        <f>H60*2.87%</f>
        <v>2296</v>
      </c>
      <c r="J60" s="57">
        <f>H60*3.04%</f>
        <v>2432</v>
      </c>
      <c r="K60" s="38">
        <f>H60-I60-J60</f>
        <v>75272</v>
      </c>
      <c r="L60" s="38">
        <v>7400.87</v>
      </c>
      <c r="M60" s="38"/>
      <c r="N60" s="38">
        <v>0</v>
      </c>
      <c r="O60" s="38">
        <v>25</v>
      </c>
      <c r="P60" s="38">
        <v>5341.8</v>
      </c>
      <c r="Q60" s="57"/>
      <c r="R60" s="57"/>
      <c r="S60" s="57">
        <f t="shared" si="36"/>
        <v>17495.669999999998</v>
      </c>
      <c r="T60" s="38">
        <f>H60-S60</f>
        <v>62504.33</v>
      </c>
    </row>
    <row r="61" spans="1:21" ht="48.6" customHeight="1" thickBot="1" x14ac:dyDescent="0.45">
      <c r="A61" s="32"/>
      <c r="B61" s="147" t="s">
        <v>48</v>
      </c>
      <c r="C61" s="148"/>
      <c r="D61" s="148"/>
      <c r="E61" s="148"/>
      <c r="F61" s="149"/>
      <c r="G61" s="70"/>
      <c r="H61" s="50">
        <f>SUM(H58:H60)</f>
        <v>325000</v>
      </c>
      <c r="I61" s="50">
        <f t="shared" ref="I61:S61" si="37">SUM(I58:I60)</f>
        <v>9327.5</v>
      </c>
      <c r="J61" s="50">
        <f>SUM(J58:J60)</f>
        <v>9880</v>
      </c>
      <c r="K61" s="50">
        <f t="shared" si="37"/>
        <v>305792.5</v>
      </c>
      <c r="L61" s="50">
        <f t="shared" si="37"/>
        <v>7400.87</v>
      </c>
      <c r="M61" s="50">
        <f t="shared" si="37"/>
        <v>0</v>
      </c>
      <c r="N61" s="50">
        <f t="shared" si="37"/>
        <v>1919.78</v>
      </c>
      <c r="O61" s="50">
        <f>SUM(O58:O60)</f>
        <v>75</v>
      </c>
      <c r="P61" s="50">
        <f t="shared" si="37"/>
        <v>5341.8</v>
      </c>
      <c r="Q61" s="50">
        <f t="shared" si="37"/>
        <v>0</v>
      </c>
      <c r="R61" s="50">
        <f t="shared" si="37"/>
        <v>0</v>
      </c>
      <c r="S61" s="50">
        <f t="shared" si="37"/>
        <v>33944.949999999997</v>
      </c>
      <c r="T61" s="50">
        <f>SUM(T58:T60)</f>
        <v>291055.05</v>
      </c>
    </row>
    <row r="62" spans="1:21" ht="48.6" customHeight="1" thickBot="1" x14ac:dyDescent="0.45">
      <c r="A62" s="71"/>
      <c r="B62" s="154" t="s">
        <v>111</v>
      </c>
      <c r="C62" s="155"/>
      <c r="D62" s="155"/>
      <c r="E62" s="155"/>
      <c r="F62" s="48"/>
      <c r="G62" s="72"/>
      <c r="H62" s="49"/>
      <c r="I62" s="49"/>
      <c r="J62" s="49"/>
      <c r="K62" s="49"/>
      <c r="L62" s="49"/>
      <c r="M62" s="49"/>
      <c r="N62" s="49"/>
      <c r="O62" s="49"/>
      <c r="P62" s="49"/>
      <c r="Q62" s="53"/>
      <c r="R62" s="53"/>
      <c r="S62" s="53"/>
      <c r="T62" s="49"/>
    </row>
    <row r="63" spans="1:21" ht="48.6" customHeight="1" thickBot="1" x14ac:dyDescent="0.45">
      <c r="A63" s="71">
        <v>36</v>
      </c>
      <c r="B63" s="41">
        <v>45302</v>
      </c>
      <c r="C63" s="41">
        <v>45663</v>
      </c>
      <c r="D63" s="41" t="s">
        <v>28</v>
      </c>
      <c r="E63" s="55" t="s">
        <v>112</v>
      </c>
      <c r="F63" s="55" t="s">
        <v>113</v>
      </c>
      <c r="G63" s="42" t="s">
        <v>31</v>
      </c>
      <c r="H63" s="73">
        <v>95000</v>
      </c>
      <c r="I63" s="74">
        <f>H63*2.87%</f>
        <v>2726.5</v>
      </c>
      <c r="J63" s="73">
        <f>H63*3.04%</f>
        <v>2888</v>
      </c>
      <c r="K63" s="74">
        <f>H63-I63-J63</f>
        <v>89385.5</v>
      </c>
      <c r="L63" s="38">
        <v>10449.299999999999</v>
      </c>
      <c r="M63" s="73"/>
      <c r="N63" s="74">
        <v>1919.78</v>
      </c>
      <c r="O63" s="74">
        <v>25</v>
      </c>
      <c r="P63" s="74"/>
      <c r="Q63" s="74"/>
      <c r="R63" s="74"/>
      <c r="S63" s="73">
        <f>I63+J63+L63+N63+O63+P63+Q63</f>
        <v>18008.579999999998</v>
      </c>
      <c r="T63" s="75">
        <f>H63-S63</f>
        <v>76991.42</v>
      </c>
    </row>
    <row r="64" spans="1:21" ht="48.6" customHeight="1" thickBot="1" x14ac:dyDescent="0.45">
      <c r="A64" s="71"/>
      <c r="B64" s="154"/>
      <c r="C64" s="155"/>
      <c r="D64" s="155"/>
      <c r="E64" s="156"/>
      <c r="F64" s="55"/>
      <c r="G64" s="72"/>
      <c r="H64" s="50">
        <f>H63</f>
        <v>95000</v>
      </c>
      <c r="I64" s="50">
        <f t="shared" ref="I64:S64" si="38">I63</f>
        <v>2726.5</v>
      </c>
      <c r="J64" s="50">
        <f t="shared" si="38"/>
        <v>2888</v>
      </c>
      <c r="K64" s="50">
        <f t="shared" si="38"/>
        <v>89385.5</v>
      </c>
      <c r="L64" s="50">
        <f t="shared" si="38"/>
        <v>10449.299999999999</v>
      </c>
      <c r="M64" s="50">
        <f t="shared" si="38"/>
        <v>0</v>
      </c>
      <c r="N64" s="50">
        <f t="shared" si="38"/>
        <v>1919.78</v>
      </c>
      <c r="O64" s="50">
        <f>O63</f>
        <v>25</v>
      </c>
      <c r="P64" s="50">
        <f t="shared" si="38"/>
        <v>0</v>
      </c>
      <c r="Q64" s="50">
        <f t="shared" si="38"/>
        <v>0</v>
      </c>
      <c r="R64" s="50">
        <f t="shared" si="38"/>
        <v>0</v>
      </c>
      <c r="S64" s="50">
        <f t="shared" si="38"/>
        <v>18008.579999999998</v>
      </c>
      <c r="T64" s="50">
        <f>T63</f>
        <v>76991.42</v>
      </c>
    </row>
    <row r="65" spans="1:74" s="77" customFormat="1" ht="48.6" customHeight="1" thickBot="1" x14ac:dyDescent="0.45">
      <c r="A65" s="76"/>
      <c r="B65" s="154" t="s">
        <v>114</v>
      </c>
      <c r="C65" s="155"/>
      <c r="D65" s="155"/>
      <c r="E65" s="156"/>
      <c r="G65" s="78"/>
      <c r="H65" s="78"/>
      <c r="I65" s="78"/>
      <c r="J65" s="78"/>
      <c r="K65" s="78"/>
      <c r="L65" s="78"/>
      <c r="M65" s="79"/>
      <c r="N65" s="78"/>
      <c r="O65" s="78"/>
      <c r="P65" s="78"/>
      <c r="Q65" s="78"/>
      <c r="R65" s="78"/>
      <c r="S65" s="78"/>
      <c r="T65" s="76"/>
      <c r="U65" s="79"/>
      <c r="V65" s="79"/>
      <c r="W65" s="79"/>
      <c r="X65" s="79"/>
      <c r="Y65" s="79"/>
      <c r="Z65" s="79"/>
      <c r="AA65" s="79"/>
      <c r="AB65" s="79"/>
      <c r="AC65" s="79"/>
      <c r="AD65" s="79"/>
      <c r="AE65" s="79"/>
      <c r="AF65" s="79"/>
      <c r="AG65" s="79"/>
      <c r="AH65" s="79"/>
      <c r="AI65" s="79"/>
      <c r="AJ65" s="79"/>
      <c r="AK65" s="79"/>
      <c r="AL65" s="79"/>
      <c r="AM65" s="79"/>
      <c r="AN65" s="79"/>
      <c r="AO65" s="79"/>
      <c r="AP65" s="79"/>
      <c r="AQ65" s="79"/>
      <c r="AR65" s="79"/>
      <c r="AS65" s="79"/>
      <c r="AT65" s="79"/>
      <c r="AU65" s="79"/>
      <c r="AV65" s="79"/>
      <c r="AW65" s="79"/>
      <c r="AX65" s="79"/>
      <c r="AY65" s="79"/>
      <c r="AZ65" s="79"/>
      <c r="BA65" s="79"/>
      <c r="BB65" s="79"/>
      <c r="BC65" s="79"/>
      <c r="BD65" s="79"/>
      <c r="BE65" s="79"/>
      <c r="BF65" s="79"/>
      <c r="BG65" s="79"/>
      <c r="BH65" s="79"/>
      <c r="BI65" s="79"/>
      <c r="BJ65" s="79"/>
      <c r="BK65" s="79"/>
      <c r="BL65" s="79"/>
      <c r="BM65" s="79"/>
      <c r="BN65" s="79"/>
      <c r="BO65" s="79"/>
      <c r="BP65" s="79"/>
      <c r="BQ65" s="79"/>
      <c r="BR65" s="79"/>
      <c r="BS65" s="79"/>
      <c r="BT65" s="79"/>
      <c r="BU65" s="79"/>
      <c r="BV65" s="79"/>
    </row>
    <row r="66" spans="1:74" ht="48" customHeight="1" thickBot="1" x14ac:dyDescent="0.45">
      <c r="A66" s="32">
        <v>37</v>
      </c>
      <c r="B66" s="54">
        <v>45665</v>
      </c>
      <c r="C66" s="54">
        <v>46024</v>
      </c>
      <c r="D66" s="42" t="s">
        <v>28</v>
      </c>
      <c r="E66" s="37" t="s">
        <v>115</v>
      </c>
      <c r="F66" s="58" t="s">
        <v>116</v>
      </c>
      <c r="G66" s="42" t="s">
        <v>31</v>
      </c>
      <c r="H66" s="38">
        <v>135000</v>
      </c>
      <c r="I66" s="39">
        <f t="shared" ref="I66" si="39">H66*2.87%</f>
        <v>3874.5</v>
      </c>
      <c r="J66" s="39">
        <f t="shared" ref="J66" si="40">H66*3.04%</f>
        <v>4104</v>
      </c>
      <c r="K66" s="39">
        <f t="shared" ref="K66" si="41">H66-I66-J66</f>
        <v>127021.5</v>
      </c>
      <c r="L66" s="44">
        <f>20338.24-16395.75</f>
        <v>3942.4900000000016</v>
      </c>
      <c r="M66" s="39"/>
      <c r="N66" s="39"/>
      <c r="O66" s="39">
        <v>25</v>
      </c>
      <c r="P66" s="39"/>
      <c r="Q66" s="39">
        <v>0</v>
      </c>
      <c r="R66" s="39">
        <v>0</v>
      </c>
      <c r="S66" s="39">
        <f>I66+J66+L66+N66+O66+P66+Q66</f>
        <v>11945.990000000002</v>
      </c>
      <c r="T66" s="38">
        <f>H66-S66</f>
        <v>123054.01</v>
      </c>
    </row>
    <row r="67" spans="1:74" s="79" customFormat="1" ht="36.75" customHeight="1" thickBot="1" x14ac:dyDescent="0.45">
      <c r="A67" s="71">
        <v>38</v>
      </c>
      <c r="B67" s="54">
        <v>45658</v>
      </c>
      <c r="C67" s="41">
        <v>45664</v>
      </c>
      <c r="D67" s="41" t="s">
        <v>38</v>
      </c>
      <c r="E67" s="55" t="s">
        <v>117</v>
      </c>
      <c r="F67" s="56" t="s">
        <v>118</v>
      </c>
      <c r="G67" s="80" t="s">
        <v>31</v>
      </c>
      <c r="H67" s="38">
        <v>60000</v>
      </c>
      <c r="I67" s="38">
        <f>H67*2.87%</f>
        <v>1722</v>
      </c>
      <c r="J67" s="57">
        <f>H67*3.04%</f>
        <v>1824</v>
      </c>
      <c r="K67" s="38">
        <f>H67-I67-J67</f>
        <v>56454</v>
      </c>
      <c r="L67" s="81">
        <v>3486.68</v>
      </c>
      <c r="M67" s="38"/>
      <c r="N67" s="82"/>
      <c r="O67" s="38">
        <v>25</v>
      </c>
      <c r="P67" s="38"/>
      <c r="Q67" s="57"/>
      <c r="R67" s="57"/>
      <c r="S67" s="39">
        <f t="shared" ref="S67:S69" si="42">I67+J67+L67+N67+O67+P67+Q67</f>
        <v>7057.68</v>
      </c>
      <c r="T67" s="38">
        <f>H67-S67</f>
        <v>52942.32</v>
      </c>
    </row>
    <row r="68" spans="1:74" ht="37.5" customHeight="1" thickBot="1" x14ac:dyDescent="0.45">
      <c r="A68" s="32">
        <v>39</v>
      </c>
      <c r="B68" s="54">
        <v>46054</v>
      </c>
      <c r="C68" s="41">
        <v>46026</v>
      </c>
      <c r="D68" s="67" t="s">
        <v>38</v>
      </c>
      <c r="E68" s="60" t="s">
        <v>119</v>
      </c>
      <c r="F68" s="60" t="s">
        <v>120</v>
      </c>
      <c r="G68" s="83" t="s">
        <v>54</v>
      </c>
      <c r="H68" s="38">
        <v>15000</v>
      </c>
      <c r="I68" s="39">
        <f t="shared" ref="I68" si="43">+H68*2.87%</f>
        <v>430.5</v>
      </c>
      <c r="J68" s="38">
        <f t="shared" ref="J68" si="44">+H68*3.04%</f>
        <v>456</v>
      </c>
      <c r="K68" s="38">
        <f t="shared" ref="K68" si="45">H68-I68-J68</f>
        <v>14113.5</v>
      </c>
      <c r="L68" s="44">
        <v>0</v>
      </c>
      <c r="M68" s="44"/>
      <c r="N68" s="39"/>
      <c r="O68" s="39">
        <v>25</v>
      </c>
      <c r="P68" s="39"/>
      <c r="Q68" s="39">
        <v>0</v>
      </c>
      <c r="R68" s="39"/>
      <c r="S68" s="39">
        <f t="shared" si="42"/>
        <v>911.5</v>
      </c>
      <c r="T68" s="38">
        <f>H68-S68</f>
        <v>14088.5</v>
      </c>
    </row>
    <row r="69" spans="1:74" s="79" customFormat="1" ht="48.6" customHeight="1" thickBot="1" x14ac:dyDescent="0.45">
      <c r="A69" s="71">
        <v>40</v>
      </c>
      <c r="B69" s="54">
        <v>45660</v>
      </c>
      <c r="C69" s="41">
        <v>45666</v>
      </c>
      <c r="D69" s="41" t="s">
        <v>38</v>
      </c>
      <c r="E69" s="56" t="s">
        <v>121</v>
      </c>
      <c r="F69" s="56" t="s">
        <v>122</v>
      </c>
      <c r="G69" s="80" t="s">
        <v>31</v>
      </c>
      <c r="H69" s="38">
        <v>130000</v>
      </c>
      <c r="I69" s="38">
        <f>H69*2.87%</f>
        <v>3731</v>
      </c>
      <c r="J69" s="57">
        <f>H69*3.04%</f>
        <v>3952</v>
      </c>
      <c r="K69" s="38">
        <f>H69-I69-J69</f>
        <v>122317</v>
      </c>
      <c r="L69" s="81">
        <v>19162.189999999999</v>
      </c>
      <c r="M69" s="38"/>
      <c r="N69" s="82">
        <v>0</v>
      </c>
      <c r="O69" s="38">
        <v>25</v>
      </c>
      <c r="P69" s="38"/>
      <c r="Q69" s="57">
        <v>0</v>
      </c>
      <c r="R69" s="57"/>
      <c r="S69" s="39">
        <f t="shared" si="42"/>
        <v>26870.19</v>
      </c>
      <c r="T69" s="38">
        <f>H69-S69</f>
        <v>103129.81</v>
      </c>
    </row>
    <row r="70" spans="1:74" s="79" customFormat="1" ht="48.6" customHeight="1" thickBot="1" x14ac:dyDescent="0.45">
      <c r="A70" s="77"/>
      <c r="B70" s="46" t="s">
        <v>36</v>
      </c>
      <c r="C70" s="47"/>
      <c r="D70" s="47"/>
      <c r="E70" s="47"/>
      <c r="F70" s="48"/>
      <c r="G70" s="84"/>
      <c r="H70" s="50">
        <f>SUM(H66:H69)</f>
        <v>340000</v>
      </c>
      <c r="I70" s="50">
        <f t="shared" ref="I70:S70" si="46">SUM(I66:I69)</f>
        <v>9758</v>
      </c>
      <c r="J70" s="50">
        <f>SUM(J66:J69)</f>
        <v>10336</v>
      </c>
      <c r="K70" s="50">
        <f t="shared" si="46"/>
        <v>319906</v>
      </c>
      <c r="L70" s="50">
        <f t="shared" si="46"/>
        <v>26591.360000000001</v>
      </c>
      <c r="M70" s="50">
        <f t="shared" si="46"/>
        <v>0</v>
      </c>
      <c r="N70" s="50">
        <f t="shared" si="46"/>
        <v>0</v>
      </c>
      <c r="O70" s="50">
        <f>SUM(O66:O69)</f>
        <v>100</v>
      </c>
      <c r="P70" s="50">
        <f t="shared" si="46"/>
        <v>0</v>
      </c>
      <c r="Q70" s="50">
        <f t="shared" si="46"/>
        <v>0</v>
      </c>
      <c r="R70" s="50">
        <f t="shared" si="46"/>
        <v>0</v>
      </c>
      <c r="S70" s="50">
        <f t="shared" si="46"/>
        <v>46785.36</v>
      </c>
      <c r="T70" s="50">
        <f>SUM(T66:T69)</f>
        <v>293214.64</v>
      </c>
    </row>
    <row r="71" spans="1:74" ht="48.6" customHeight="1" thickBot="1" x14ac:dyDescent="0.45">
      <c r="A71" s="32"/>
      <c r="B71" s="34" t="s">
        <v>123</v>
      </c>
      <c r="C71" s="34"/>
      <c r="D71" s="34"/>
      <c r="E71" s="34"/>
      <c r="F71" s="85"/>
      <c r="G71" s="70"/>
      <c r="H71" s="38"/>
      <c r="I71" s="38"/>
      <c r="J71" s="38"/>
      <c r="K71" s="38"/>
      <c r="L71" s="38"/>
      <c r="M71" s="38"/>
      <c r="N71" s="38"/>
      <c r="O71" s="38"/>
      <c r="P71" s="38"/>
      <c r="Q71" s="57"/>
      <c r="R71" s="57"/>
      <c r="S71" s="57"/>
      <c r="T71" s="38"/>
    </row>
    <row r="72" spans="1:74" ht="35.450000000000003" customHeight="1" thickBot="1" x14ac:dyDescent="0.45">
      <c r="A72" s="32">
        <v>41</v>
      </c>
      <c r="B72" s="41">
        <v>45666</v>
      </c>
      <c r="C72" s="41">
        <v>46024</v>
      </c>
      <c r="D72" s="41" t="s">
        <v>38</v>
      </c>
      <c r="E72" s="55" t="s">
        <v>124</v>
      </c>
      <c r="F72" s="55" t="s">
        <v>125</v>
      </c>
      <c r="G72" s="59" t="s">
        <v>31</v>
      </c>
      <c r="H72" s="38">
        <v>200000</v>
      </c>
      <c r="I72" s="38">
        <f>H72*2.87%</f>
        <v>5740</v>
      </c>
      <c r="J72" s="38">
        <f>H72*3.04%</f>
        <v>6080</v>
      </c>
      <c r="K72" s="38">
        <f>H72-I72-J72</f>
        <v>188180</v>
      </c>
      <c r="L72" s="38">
        <v>35627.94</v>
      </c>
      <c r="M72" s="38"/>
      <c r="N72" s="38">
        <v>0</v>
      </c>
      <c r="O72" s="38">
        <v>25</v>
      </c>
      <c r="P72" s="49"/>
      <c r="Q72" s="57"/>
      <c r="R72" s="57"/>
      <c r="S72" s="57">
        <f>I72+J72+L72+N72+O72+P72-R72+Q72</f>
        <v>47472.94</v>
      </c>
      <c r="T72" s="38">
        <f>H72-S72</f>
        <v>152527.06</v>
      </c>
    </row>
    <row r="73" spans="1:74" ht="36.6" customHeight="1" thickBot="1" x14ac:dyDescent="0.45">
      <c r="A73" s="32">
        <v>42</v>
      </c>
      <c r="B73" s="41" t="s">
        <v>126</v>
      </c>
      <c r="C73" s="41">
        <v>45664</v>
      </c>
      <c r="D73" s="41" t="s">
        <v>38</v>
      </c>
      <c r="E73" s="55" t="s">
        <v>127</v>
      </c>
      <c r="F73" s="55" t="s">
        <v>128</v>
      </c>
      <c r="G73" s="59" t="s">
        <v>31</v>
      </c>
      <c r="H73" s="38">
        <v>90000</v>
      </c>
      <c r="I73" s="38">
        <f>H73*2.87%</f>
        <v>2583</v>
      </c>
      <c r="J73" s="38">
        <f>H73*3.04%</f>
        <v>2736</v>
      </c>
      <c r="K73" s="38">
        <f>H73-I73-J73</f>
        <v>84681</v>
      </c>
      <c r="L73" s="38">
        <v>8793.23</v>
      </c>
      <c r="M73" s="38"/>
      <c r="N73" s="38">
        <f>1919.785*2</f>
        <v>3839.57</v>
      </c>
      <c r="O73" s="38">
        <v>25</v>
      </c>
      <c r="P73" s="49"/>
      <c r="Q73" s="57"/>
      <c r="R73" s="53"/>
      <c r="S73" s="57">
        <f t="shared" ref="S73:S74" si="47">I73+J73+L73+N73+O73+P73-R73+Q73</f>
        <v>17976.8</v>
      </c>
      <c r="T73" s="38">
        <f>H73-S73</f>
        <v>72023.199999999997</v>
      </c>
    </row>
    <row r="74" spans="1:74" ht="36.6" customHeight="1" thickBot="1" x14ac:dyDescent="0.45">
      <c r="A74" s="32">
        <v>43</v>
      </c>
      <c r="B74" s="41">
        <v>44565</v>
      </c>
      <c r="C74" s="41">
        <v>45666</v>
      </c>
      <c r="D74" s="41" t="s">
        <v>38</v>
      </c>
      <c r="E74" s="55" t="s">
        <v>129</v>
      </c>
      <c r="F74" s="55" t="s">
        <v>130</v>
      </c>
      <c r="G74" s="59" t="s">
        <v>31</v>
      </c>
      <c r="H74" s="38">
        <v>75000</v>
      </c>
      <c r="I74" s="38">
        <f>H74*2.87%</f>
        <v>2152.5</v>
      </c>
      <c r="J74" s="38">
        <f>H74*3.04%</f>
        <v>2280</v>
      </c>
      <c r="K74" s="38">
        <f>H74-I74-J74</f>
        <v>70567.5</v>
      </c>
      <c r="L74" s="38">
        <v>6309.38</v>
      </c>
      <c r="M74" s="38"/>
      <c r="N74" s="38">
        <v>0</v>
      </c>
      <c r="O74" s="38">
        <v>25</v>
      </c>
      <c r="P74" s="49"/>
      <c r="Q74" s="57"/>
      <c r="R74" s="53"/>
      <c r="S74" s="57">
        <f t="shared" si="47"/>
        <v>10766.880000000001</v>
      </c>
      <c r="T74" s="38">
        <f>H74-S74</f>
        <v>64233.119999999995</v>
      </c>
    </row>
    <row r="75" spans="1:74" ht="48.6" customHeight="1" thickBot="1" x14ac:dyDescent="0.5">
      <c r="A75" s="85"/>
      <c r="B75" s="46" t="s">
        <v>48</v>
      </c>
      <c r="C75" s="47"/>
      <c r="D75" s="47"/>
      <c r="E75" s="47"/>
      <c r="F75" s="48"/>
      <c r="G75" s="47"/>
      <c r="H75" s="50">
        <f>SUM(H72:H74)</f>
        <v>365000</v>
      </c>
      <c r="I75" s="50">
        <f t="shared" ref="I75:S75" si="48">SUM(I72:I74)</f>
        <v>10475.5</v>
      </c>
      <c r="J75" s="50">
        <f>SUM(J72:J74)</f>
        <v>11096</v>
      </c>
      <c r="K75" s="50">
        <f t="shared" si="48"/>
        <v>343428.5</v>
      </c>
      <c r="L75" s="50">
        <f t="shared" si="48"/>
        <v>50730.549999999996</v>
      </c>
      <c r="M75" s="50">
        <f t="shared" si="48"/>
        <v>0</v>
      </c>
      <c r="N75" s="50">
        <f t="shared" si="48"/>
        <v>3839.57</v>
      </c>
      <c r="O75" s="50">
        <f>SUM(O72:O74)</f>
        <v>75</v>
      </c>
      <c r="P75" s="50">
        <f t="shared" si="48"/>
        <v>0</v>
      </c>
      <c r="Q75" s="50">
        <f t="shared" si="48"/>
        <v>0</v>
      </c>
      <c r="R75" s="50">
        <f t="shared" si="48"/>
        <v>0</v>
      </c>
      <c r="S75" s="50">
        <f t="shared" si="48"/>
        <v>76216.62000000001</v>
      </c>
      <c r="T75" s="50">
        <f>SUM(T72:T74)</f>
        <v>288783.38</v>
      </c>
      <c r="U75" s="86"/>
      <c r="V75" s="87"/>
      <c r="W75" s="88"/>
    </row>
    <row r="76" spans="1:74" ht="48.6" customHeight="1" thickBot="1" x14ac:dyDescent="0.45">
      <c r="A76" s="85"/>
      <c r="B76" s="33" t="s">
        <v>131</v>
      </c>
      <c r="C76" s="89"/>
      <c r="D76" s="34"/>
      <c r="E76" s="35"/>
      <c r="F76" s="85"/>
      <c r="G76" s="47"/>
      <c r="H76" s="69"/>
      <c r="I76" s="69"/>
      <c r="J76" s="69"/>
      <c r="K76" s="69"/>
      <c r="L76" s="69"/>
      <c r="M76" s="69"/>
      <c r="N76" s="69"/>
      <c r="O76" s="69"/>
      <c r="P76" s="69"/>
      <c r="Q76" s="69"/>
      <c r="R76" s="69"/>
      <c r="S76" s="69"/>
      <c r="T76" s="49"/>
    </row>
    <row r="77" spans="1:74" ht="48" customHeight="1" thickBot="1" x14ac:dyDescent="0.45">
      <c r="A77" s="32">
        <v>44</v>
      </c>
      <c r="B77" s="54" t="s">
        <v>132</v>
      </c>
      <c r="C77" s="41">
        <v>45998</v>
      </c>
      <c r="D77" s="59" t="s">
        <v>28</v>
      </c>
      <c r="E77" s="55" t="s">
        <v>133</v>
      </c>
      <c r="F77" s="90" t="s">
        <v>134</v>
      </c>
      <c r="G77" s="59" t="s">
        <v>31</v>
      </c>
      <c r="H77" s="38">
        <v>250000</v>
      </c>
      <c r="I77" s="38">
        <f>H77*2.87%</f>
        <v>7175</v>
      </c>
      <c r="J77" s="38">
        <f>232230*3.04%</f>
        <v>7059.7920000000004</v>
      </c>
      <c r="K77" s="38">
        <f>H77-I77-J77</f>
        <v>235765.20800000001</v>
      </c>
      <c r="L77" s="38">
        <v>47524.17</v>
      </c>
      <c r="M77" s="81"/>
      <c r="N77" s="49"/>
      <c r="O77" s="38">
        <v>25</v>
      </c>
      <c r="P77" s="69"/>
      <c r="Q77" s="38"/>
      <c r="R77" s="49"/>
      <c r="S77" s="57">
        <f>I77+J77+L77+N77+O77+P77+Q77</f>
        <v>61783.962</v>
      </c>
      <c r="T77" s="38">
        <f>H77-S77</f>
        <v>188216.038</v>
      </c>
    </row>
    <row r="78" spans="1:74" ht="48.6" customHeight="1" thickBot="1" x14ac:dyDescent="0.45">
      <c r="A78" s="32">
        <v>45</v>
      </c>
      <c r="B78" s="54">
        <v>44936</v>
      </c>
      <c r="C78" s="41">
        <v>45666</v>
      </c>
      <c r="D78" s="59" t="s">
        <v>28</v>
      </c>
      <c r="E78" s="55" t="s">
        <v>135</v>
      </c>
      <c r="F78" s="90" t="s">
        <v>136</v>
      </c>
      <c r="G78" s="59" t="s">
        <v>31</v>
      </c>
      <c r="H78" s="38">
        <v>80000</v>
      </c>
      <c r="I78" s="38">
        <f>H78*2.87%</f>
        <v>2296</v>
      </c>
      <c r="J78" s="38">
        <f>H78*3.04%</f>
        <v>2432</v>
      </c>
      <c r="K78" s="38">
        <f t="shared" ref="K78:K79" si="49">H78-I78-J78</f>
        <v>75272</v>
      </c>
      <c r="L78" s="38">
        <v>0</v>
      </c>
      <c r="M78" s="81"/>
      <c r="N78" s="49"/>
      <c r="O78" s="38">
        <v>25</v>
      </c>
      <c r="P78" s="69"/>
      <c r="Q78" s="38"/>
      <c r="R78" s="38"/>
      <c r="S78" s="57">
        <f t="shared" ref="S78:S79" si="50">I78+J78+L78+N78+O78+P78+Q78</f>
        <v>4753</v>
      </c>
      <c r="T78" s="38">
        <f>H78-S78</f>
        <v>75247</v>
      </c>
    </row>
    <row r="79" spans="1:74" ht="48.6" customHeight="1" thickBot="1" x14ac:dyDescent="0.45">
      <c r="A79" s="32">
        <v>46</v>
      </c>
      <c r="B79" s="54">
        <v>44572</v>
      </c>
      <c r="C79" s="41">
        <v>46000</v>
      </c>
      <c r="D79" s="59" t="s">
        <v>28</v>
      </c>
      <c r="E79" s="55" t="s">
        <v>137</v>
      </c>
      <c r="F79" s="90" t="s">
        <v>138</v>
      </c>
      <c r="G79" s="59" t="s">
        <v>31</v>
      </c>
      <c r="H79" s="38">
        <v>120000</v>
      </c>
      <c r="I79" s="38">
        <f t="shared" ref="I79" si="51">H79*2.87%</f>
        <v>3444</v>
      </c>
      <c r="J79" s="38">
        <f t="shared" ref="J79" si="52">H79*3.04%</f>
        <v>3648</v>
      </c>
      <c r="K79" s="38">
        <f t="shared" si="49"/>
        <v>112908</v>
      </c>
      <c r="L79" s="38">
        <v>16809.87</v>
      </c>
      <c r="M79" s="81"/>
      <c r="N79" s="49"/>
      <c r="O79" s="38">
        <v>25</v>
      </c>
      <c r="P79" s="69"/>
      <c r="Q79" s="38"/>
      <c r="R79" s="49"/>
      <c r="S79" s="57">
        <f t="shared" si="50"/>
        <v>23926.87</v>
      </c>
      <c r="T79" s="38">
        <f t="shared" ref="T79" si="53">H79-S79</f>
        <v>96073.13</v>
      </c>
    </row>
    <row r="80" spans="1:74" ht="48.6" customHeight="1" thickBot="1" x14ac:dyDescent="0.45">
      <c r="A80" s="32"/>
      <c r="B80" s="46" t="s">
        <v>48</v>
      </c>
      <c r="C80" s="47"/>
      <c r="D80" s="47"/>
      <c r="E80" s="47"/>
      <c r="F80" s="48"/>
      <c r="G80" s="49"/>
      <c r="H80" s="50">
        <f t="shared" ref="H80:T80" si="54">SUM(H77:H79)</f>
        <v>450000</v>
      </c>
      <c r="I80" s="50">
        <f t="shared" si="54"/>
        <v>12915</v>
      </c>
      <c r="J80" s="50">
        <f>SUM(J77:J79)</f>
        <v>13139.792000000001</v>
      </c>
      <c r="K80" s="50">
        <f t="shared" si="54"/>
        <v>423945.20799999998</v>
      </c>
      <c r="L80" s="50">
        <f t="shared" si="54"/>
        <v>64334.039999999994</v>
      </c>
      <c r="M80" s="50">
        <f t="shared" si="54"/>
        <v>0</v>
      </c>
      <c r="N80" s="50">
        <f t="shared" si="54"/>
        <v>0</v>
      </c>
      <c r="O80" s="50">
        <f t="shared" si="54"/>
        <v>75</v>
      </c>
      <c r="P80" s="50">
        <f t="shared" si="54"/>
        <v>0</v>
      </c>
      <c r="Q80" s="50">
        <f t="shared" si="54"/>
        <v>0</v>
      </c>
      <c r="R80" s="50">
        <f t="shared" si="54"/>
        <v>0</v>
      </c>
      <c r="S80" s="50">
        <f t="shared" si="54"/>
        <v>90463.831999999995</v>
      </c>
      <c r="T80" s="50">
        <f t="shared" si="54"/>
        <v>359536.16800000001</v>
      </c>
    </row>
    <row r="81" spans="1:23" ht="48.6" customHeight="1" thickBot="1" x14ac:dyDescent="0.45">
      <c r="A81" s="32"/>
      <c r="B81" s="33" t="s">
        <v>139</v>
      </c>
      <c r="C81" s="34"/>
      <c r="D81" s="34"/>
      <c r="E81" s="34"/>
      <c r="F81" s="48"/>
      <c r="G81" s="47"/>
      <c r="H81" s="69"/>
      <c r="I81" s="69"/>
      <c r="J81" s="69"/>
      <c r="K81" s="69"/>
      <c r="L81" s="69"/>
      <c r="M81" s="69"/>
      <c r="N81" s="69"/>
      <c r="O81" s="69"/>
      <c r="P81" s="69"/>
      <c r="Q81" s="69"/>
      <c r="R81" s="69"/>
      <c r="S81" s="69"/>
      <c r="T81" s="49"/>
    </row>
    <row r="82" spans="1:23" ht="54.75" customHeight="1" thickBot="1" x14ac:dyDescent="0.45">
      <c r="A82" s="32">
        <v>47</v>
      </c>
      <c r="B82" s="54" t="s">
        <v>140</v>
      </c>
      <c r="C82" s="41" t="s">
        <v>141</v>
      </c>
      <c r="D82" s="41" t="s">
        <v>28</v>
      </c>
      <c r="E82" s="55" t="s">
        <v>142</v>
      </c>
      <c r="F82" s="55" t="s">
        <v>143</v>
      </c>
      <c r="G82" s="59" t="s">
        <v>31</v>
      </c>
      <c r="H82" s="38">
        <v>245000</v>
      </c>
      <c r="I82" s="81">
        <f t="shared" ref="I82:I86" si="55">H82*2.87%</f>
        <v>7031.5</v>
      </c>
      <c r="J82" s="38">
        <f>232230*3.04%</f>
        <v>7059.7920000000004</v>
      </c>
      <c r="K82" s="81">
        <f t="shared" ref="K82:K86" si="56">H82-I82-J82</f>
        <v>230908.70800000001</v>
      </c>
      <c r="L82" s="57">
        <v>46310.17</v>
      </c>
      <c r="M82" s="38"/>
      <c r="N82" s="38"/>
      <c r="O82" s="38">
        <v>25</v>
      </c>
      <c r="P82" s="38"/>
      <c r="Q82" s="82">
        <v>0</v>
      </c>
      <c r="R82" s="82"/>
      <c r="S82" s="57">
        <f>I82+J82+L82+N82+O82+P82+Q82</f>
        <v>60426.462</v>
      </c>
      <c r="T82" s="38">
        <f t="shared" ref="T82:T87" si="57">H82-S82</f>
        <v>184573.538</v>
      </c>
    </row>
    <row r="83" spans="1:23" ht="61.15" customHeight="1" thickBot="1" x14ac:dyDescent="0.45">
      <c r="A83" s="32">
        <v>48</v>
      </c>
      <c r="B83" s="54">
        <v>45023</v>
      </c>
      <c r="C83" s="54">
        <v>45664</v>
      </c>
      <c r="D83" s="41" t="s">
        <v>28</v>
      </c>
      <c r="E83" s="55" t="s">
        <v>144</v>
      </c>
      <c r="F83" s="91" t="s">
        <v>145</v>
      </c>
      <c r="G83" s="41" t="s">
        <v>31</v>
      </c>
      <c r="H83" s="38">
        <v>155000</v>
      </c>
      <c r="I83" s="81">
        <f t="shared" si="55"/>
        <v>4448.5</v>
      </c>
      <c r="J83" s="38">
        <f t="shared" ref="J83:J86" si="58">H83*3.04%</f>
        <v>4712</v>
      </c>
      <c r="K83" s="38">
        <f t="shared" si="56"/>
        <v>145839.5</v>
      </c>
      <c r="L83" s="57">
        <v>25042.74</v>
      </c>
      <c r="M83" s="38"/>
      <c r="N83" s="38"/>
      <c r="O83" s="38">
        <v>25</v>
      </c>
      <c r="P83" s="38"/>
      <c r="Q83" s="82">
        <v>0</v>
      </c>
      <c r="R83" s="57"/>
      <c r="S83" s="57">
        <f t="shared" ref="S83:S88" si="59">I83+J83+L83+N83+O83+P83+Q83</f>
        <v>34228.240000000005</v>
      </c>
      <c r="T83" s="38">
        <f t="shared" si="57"/>
        <v>120771.76</v>
      </c>
    </row>
    <row r="84" spans="1:23" ht="61.15" customHeight="1" thickBot="1" x14ac:dyDescent="0.45">
      <c r="A84" s="32">
        <v>49</v>
      </c>
      <c r="B84" s="54" t="s">
        <v>146</v>
      </c>
      <c r="C84" s="54">
        <v>45666</v>
      </c>
      <c r="D84" s="41" t="s">
        <v>28</v>
      </c>
      <c r="E84" s="55" t="s">
        <v>147</v>
      </c>
      <c r="F84" s="91" t="s">
        <v>148</v>
      </c>
      <c r="G84" s="41" t="s">
        <v>31</v>
      </c>
      <c r="H84" s="38">
        <v>75000</v>
      </c>
      <c r="I84" s="81">
        <f t="shared" si="55"/>
        <v>2152.5</v>
      </c>
      <c r="J84" s="38">
        <f t="shared" si="58"/>
        <v>2280</v>
      </c>
      <c r="K84" s="38">
        <f t="shared" si="56"/>
        <v>70567.5</v>
      </c>
      <c r="L84" s="81">
        <v>6309.38</v>
      </c>
      <c r="M84" s="38"/>
      <c r="N84" s="38"/>
      <c r="O84" s="38">
        <v>25</v>
      </c>
      <c r="P84" s="38"/>
      <c r="Q84" s="82">
        <v>0</v>
      </c>
      <c r="R84" s="57"/>
      <c r="S84" s="57">
        <f t="shared" si="59"/>
        <v>10766.880000000001</v>
      </c>
      <c r="T84" s="38">
        <f t="shared" si="57"/>
        <v>64233.119999999995</v>
      </c>
    </row>
    <row r="85" spans="1:23" ht="61.15" customHeight="1" thickBot="1" x14ac:dyDescent="0.45">
      <c r="A85" s="32">
        <v>50</v>
      </c>
      <c r="B85" s="54">
        <v>45664</v>
      </c>
      <c r="C85" s="54">
        <v>46023</v>
      </c>
      <c r="D85" s="41" t="s">
        <v>38</v>
      </c>
      <c r="E85" s="55" t="s">
        <v>149</v>
      </c>
      <c r="F85" s="91" t="s">
        <v>150</v>
      </c>
      <c r="G85" s="41" t="s">
        <v>31</v>
      </c>
      <c r="H85" s="38">
        <v>80000</v>
      </c>
      <c r="I85" s="81">
        <f t="shared" si="55"/>
        <v>2296</v>
      </c>
      <c r="J85" s="38">
        <f t="shared" si="58"/>
        <v>2432</v>
      </c>
      <c r="K85" s="38">
        <f t="shared" si="56"/>
        <v>75272</v>
      </c>
      <c r="L85" s="81">
        <v>7400.87</v>
      </c>
      <c r="M85" s="38"/>
      <c r="N85" s="38"/>
      <c r="O85" s="38">
        <v>25</v>
      </c>
      <c r="P85" s="38"/>
      <c r="Q85" s="82">
        <v>0</v>
      </c>
      <c r="R85" s="57"/>
      <c r="S85" s="57">
        <f t="shared" si="59"/>
        <v>12153.869999999999</v>
      </c>
      <c r="T85" s="38">
        <f t="shared" si="57"/>
        <v>67846.13</v>
      </c>
    </row>
    <row r="86" spans="1:23" ht="61.15" customHeight="1" thickBot="1" x14ac:dyDescent="0.45">
      <c r="A86" s="32">
        <v>51</v>
      </c>
      <c r="B86" s="54">
        <v>45664</v>
      </c>
      <c r="C86" s="54">
        <v>46023</v>
      </c>
      <c r="D86" s="41" t="s">
        <v>38</v>
      </c>
      <c r="E86" s="55" t="s">
        <v>151</v>
      </c>
      <c r="F86" s="91" t="s">
        <v>152</v>
      </c>
      <c r="G86" s="41" t="s">
        <v>31</v>
      </c>
      <c r="H86" s="38">
        <v>56500</v>
      </c>
      <c r="I86" s="81">
        <f t="shared" si="55"/>
        <v>1621.55</v>
      </c>
      <c r="J86" s="38">
        <f t="shared" si="58"/>
        <v>1717.6</v>
      </c>
      <c r="K86" s="38">
        <f t="shared" si="56"/>
        <v>53160.85</v>
      </c>
      <c r="L86" s="81">
        <v>2828.05</v>
      </c>
      <c r="M86" s="38"/>
      <c r="N86" s="38"/>
      <c r="O86" s="38">
        <v>25</v>
      </c>
      <c r="P86" s="38"/>
      <c r="Q86" s="57">
        <v>0</v>
      </c>
      <c r="R86" s="57"/>
      <c r="S86" s="57">
        <f t="shared" si="59"/>
        <v>6192.2</v>
      </c>
      <c r="T86" s="38">
        <f t="shared" si="57"/>
        <v>50307.8</v>
      </c>
    </row>
    <row r="87" spans="1:23" ht="63.6" customHeight="1" thickBot="1" x14ac:dyDescent="0.45">
      <c r="A87" s="32">
        <v>52</v>
      </c>
      <c r="B87" s="54">
        <v>45662</v>
      </c>
      <c r="C87" s="54">
        <v>45668</v>
      </c>
      <c r="D87" s="41" t="s">
        <v>28</v>
      </c>
      <c r="E87" s="55" t="s">
        <v>153</v>
      </c>
      <c r="F87" s="91" t="s">
        <v>154</v>
      </c>
      <c r="G87" s="41" t="s">
        <v>31</v>
      </c>
      <c r="H87" s="38">
        <v>95000</v>
      </c>
      <c r="I87" s="81">
        <f>H87*2.87%</f>
        <v>2726.5</v>
      </c>
      <c r="J87" s="38">
        <f>H87*3.04%</f>
        <v>2888</v>
      </c>
      <c r="K87" s="38">
        <f>H87-I87-J87</f>
        <v>89385.5</v>
      </c>
      <c r="L87" s="81">
        <v>10929.24</v>
      </c>
      <c r="M87" s="38"/>
      <c r="N87" s="38"/>
      <c r="O87" s="38">
        <v>25</v>
      </c>
      <c r="P87" s="44"/>
      <c r="Q87" s="57">
        <v>0</v>
      </c>
      <c r="R87" s="92"/>
      <c r="S87" s="57">
        <f t="shared" si="59"/>
        <v>16568.739999999998</v>
      </c>
      <c r="T87" s="93">
        <f t="shared" si="57"/>
        <v>78431.260000000009</v>
      </c>
    </row>
    <row r="88" spans="1:23" ht="73.5" customHeight="1" thickBot="1" x14ac:dyDescent="0.45">
      <c r="A88" s="32">
        <v>53</v>
      </c>
      <c r="B88" s="54">
        <v>45666</v>
      </c>
      <c r="C88" s="54">
        <v>46024</v>
      </c>
      <c r="D88" s="41" t="s">
        <v>38</v>
      </c>
      <c r="E88" s="55" t="s">
        <v>155</v>
      </c>
      <c r="F88" s="90" t="s">
        <v>156</v>
      </c>
      <c r="G88" s="59" t="s">
        <v>31</v>
      </c>
      <c r="H88" s="38">
        <v>140000</v>
      </c>
      <c r="I88" s="81">
        <f>H88*2.87%</f>
        <v>4018</v>
      </c>
      <c r="J88" s="38">
        <f>H88*3.04%</f>
        <v>4256</v>
      </c>
      <c r="K88" s="38">
        <f>H88-I88-J88</f>
        <v>131726</v>
      </c>
      <c r="L88" s="81">
        <v>21514.44</v>
      </c>
      <c r="M88" s="38"/>
      <c r="N88" s="38"/>
      <c r="O88" s="38">
        <v>25</v>
      </c>
      <c r="P88" s="38"/>
      <c r="Q88" s="57">
        <v>0</v>
      </c>
      <c r="R88" s="57"/>
      <c r="S88" s="57">
        <f t="shared" si="59"/>
        <v>29813.439999999999</v>
      </c>
      <c r="T88" s="38">
        <f>H88-S88</f>
        <v>110186.56</v>
      </c>
    </row>
    <row r="89" spans="1:23" ht="48.6" customHeight="1" thickBot="1" x14ac:dyDescent="0.45">
      <c r="A89" s="85"/>
      <c r="B89" s="46" t="s">
        <v>48</v>
      </c>
      <c r="C89" s="47"/>
      <c r="D89" s="47"/>
      <c r="E89" s="47"/>
      <c r="F89" s="47"/>
      <c r="G89" s="47"/>
      <c r="H89" s="50">
        <f t="shared" ref="H89:T89" si="60">SUM(H82:H88)</f>
        <v>846500</v>
      </c>
      <c r="I89" s="50">
        <f t="shared" si="60"/>
        <v>24294.55</v>
      </c>
      <c r="J89" s="50">
        <f>SUM(J82:J88)</f>
        <v>25345.392</v>
      </c>
      <c r="K89" s="50">
        <f t="shared" si="60"/>
        <v>796860.05799999996</v>
      </c>
      <c r="L89" s="50">
        <f t="shared" si="60"/>
        <v>120334.89000000001</v>
      </c>
      <c r="M89" s="50">
        <f t="shared" si="60"/>
        <v>0</v>
      </c>
      <c r="N89" s="50">
        <f t="shared" si="60"/>
        <v>0</v>
      </c>
      <c r="O89" s="50">
        <f t="shared" si="60"/>
        <v>175</v>
      </c>
      <c r="P89" s="50">
        <f t="shared" si="60"/>
        <v>0</v>
      </c>
      <c r="Q89" s="50">
        <f t="shared" si="60"/>
        <v>0</v>
      </c>
      <c r="R89" s="50">
        <f t="shared" si="60"/>
        <v>0</v>
      </c>
      <c r="S89" s="50">
        <f t="shared" si="60"/>
        <v>170149.83199999999</v>
      </c>
      <c r="T89" s="50">
        <f t="shared" si="60"/>
        <v>676350.16800000006</v>
      </c>
      <c r="U89" s="94"/>
      <c r="W89" s="95"/>
    </row>
    <row r="90" spans="1:23" ht="48.6" customHeight="1" thickBot="1" x14ac:dyDescent="0.45">
      <c r="A90" s="85"/>
      <c r="B90" s="33"/>
      <c r="C90" s="34"/>
      <c r="D90" s="34"/>
      <c r="E90" s="34"/>
      <c r="F90" s="48"/>
      <c r="G90" s="47"/>
      <c r="H90" s="49"/>
      <c r="I90" s="49"/>
      <c r="J90" s="49"/>
      <c r="K90" s="49"/>
      <c r="L90" s="49"/>
      <c r="M90" s="49"/>
      <c r="N90" s="49"/>
      <c r="O90" s="49"/>
      <c r="P90" s="49"/>
      <c r="Q90" s="53"/>
      <c r="R90" s="53"/>
      <c r="S90" s="53"/>
      <c r="T90" s="49"/>
    </row>
    <row r="91" spans="1:23" ht="48.6" customHeight="1" thickBot="1" x14ac:dyDescent="0.45">
      <c r="A91" s="32"/>
      <c r="B91" s="33" t="s">
        <v>157</v>
      </c>
      <c r="C91" s="34"/>
      <c r="D91" s="34"/>
      <c r="E91" s="34"/>
      <c r="F91" s="48"/>
      <c r="G91" s="47"/>
      <c r="H91" s="69"/>
      <c r="I91" s="69"/>
      <c r="J91" s="69"/>
      <c r="K91" s="69"/>
      <c r="L91" s="69"/>
      <c r="M91" s="69"/>
      <c r="N91" s="69"/>
      <c r="O91" s="69"/>
      <c r="P91" s="69"/>
      <c r="Q91" s="69"/>
      <c r="R91" s="69"/>
      <c r="S91" s="69"/>
      <c r="T91" s="49"/>
    </row>
    <row r="92" spans="1:23" ht="73.5" customHeight="1" thickBot="1" x14ac:dyDescent="0.45">
      <c r="A92" s="32">
        <v>54</v>
      </c>
      <c r="B92" s="54">
        <v>45666</v>
      </c>
      <c r="C92" s="54">
        <v>46024</v>
      </c>
      <c r="D92" s="41" t="s">
        <v>38</v>
      </c>
      <c r="E92" s="55" t="s">
        <v>158</v>
      </c>
      <c r="F92" s="90" t="s">
        <v>159</v>
      </c>
      <c r="G92" s="59" t="s">
        <v>31</v>
      </c>
      <c r="H92" s="38">
        <v>250000</v>
      </c>
      <c r="I92" s="81">
        <f>+H92*2.87%</f>
        <v>7175</v>
      </c>
      <c r="J92" s="38">
        <f>232230*3.04%</f>
        <v>7059.7920000000004</v>
      </c>
      <c r="K92" s="38">
        <f>H92-I92-J92</f>
        <v>235765.20800000001</v>
      </c>
      <c r="L92" s="81">
        <v>47524.17</v>
      </c>
      <c r="M92" s="38"/>
      <c r="N92" s="38"/>
      <c r="O92" s="38">
        <v>25</v>
      </c>
      <c r="P92" s="38"/>
      <c r="Q92" s="57"/>
      <c r="R92" s="57"/>
      <c r="S92" s="57">
        <f>I92+J92+L92+N92+O92+P92-R92</f>
        <v>61783.962</v>
      </c>
      <c r="T92" s="38">
        <f>H92-S92</f>
        <v>188216.038</v>
      </c>
    </row>
    <row r="93" spans="1:23" ht="59.25" customHeight="1" thickBot="1" x14ac:dyDescent="0.45">
      <c r="A93" s="32">
        <v>55</v>
      </c>
      <c r="B93" s="54">
        <v>45666</v>
      </c>
      <c r="C93" s="54">
        <v>46024</v>
      </c>
      <c r="D93" s="42" t="s">
        <v>28</v>
      </c>
      <c r="E93" s="37" t="s">
        <v>160</v>
      </c>
      <c r="F93" s="90" t="s">
        <v>161</v>
      </c>
      <c r="G93" s="42" t="s">
        <v>31</v>
      </c>
      <c r="H93" s="38">
        <v>128000</v>
      </c>
      <c r="I93" s="39">
        <f t="shared" ref="I93" si="61">H93*2.87%</f>
        <v>3673.6</v>
      </c>
      <c r="J93" s="39">
        <f t="shared" ref="J93" si="62">H93*3.04%</f>
        <v>3891.2</v>
      </c>
      <c r="K93" s="39">
        <f t="shared" ref="K93" si="63">H93-I93-J93</f>
        <v>120435.2</v>
      </c>
      <c r="L93" s="39">
        <v>18691.669999999998</v>
      </c>
      <c r="M93" s="39"/>
      <c r="N93" s="39"/>
      <c r="O93" s="39">
        <v>25</v>
      </c>
      <c r="P93" s="39"/>
      <c r="Q93" s="39">
        <v>0</v>
      </c>
      <c r="R93" s="39">
        <v>0</v>
      </c>
      <c r="S93" s="57">
        <f t="shared" ref="S93:S94" si="64">I93+J93+L93+N93+O93+P93-R93</f>
        <v>26281.469999999998</v>
      </c>
      <c r="T93" s="38">
        <f>H93-S93</f>
        <v>101718.53</v>
      </c>
    </row>
    <row r="94" spans="1:23" ht="63.6" customHeight="1" thickBot="1" x14ac:dyDescent="0.45">
      <c r="A94" s="32">
        <v>56</v>
      </c>
      <c r="B94" s="54">
        <v>45666</v>
      </c>
      <c r="C94" s="54">
        <v>46024</v>
      </c>
      <c r="D94" s="41" t="s">
        <v>28</v>
      </c>
      <c r="E94" s="55" t="s">
        <v>162</v>
      </c>
      <c r="F94" s="91" t="s">
        <v>163</v>
      </c>
      <c r="G94" s="41" t="s">
        <v>31</v>
      </c>
      <c r="H94" s="38">
        <v>75000</v>
      </c>
      <c r="I94" s="81">
        <f>H94*2.87%</f>
        <v>2152.5</v>
      </c>
      <c r="J94" s="38">
        <f>H94*3.04%</f>
        <v>2280</v>
      </c>
      <c r="K94" s="38">
        <f>H94-I94-J94</f>
        <v>70567.5</v>
      </c>
      <c r="L94" s="81">
        <v>6309.38</v>
      </c>
      <c r="M94" s="38"/>
      <c r="N94" s="38"/>
      <c r="O94" s="38">
        <v>25</v>
      </c>
      <c r="P94" s="44"/>
      <c r="Q94" s="57">
        <v>0</v>
      </c>
      <c r="R94" s="92"/>
      <c r="S94" s="57">
        <f t="shared" si="64"/>
        <v>10766.880000000001</v>
      </c>
      <c r="T94" s="38">
        <f t="shared" ref="T94" si="65">H94-S94</f>
        <v>64233.119999999995</v>
      </c>
    </row>
    <row r="95" spans="1:23" ht="37.5" customHeight="1" thickBot="1" x14ac:dyDescent="0.45">
      <c r="A95" s="32"/>
      <c r="B95" s="54"/>
      <c r="C95" s="59"/>
      <c r="D95" s="63"/>
      <c r="E95" s="60"/>
      <c r="F95" s="37"/>
      <c r="G95" s="42"/>
      <c r="H95" s="50">
        <f>SUM(H92:H94)</f>
        <v>453000</v>
      </c>
      <c r="I95" s="50">
        <f t="shared" ref="I95:S95" si="66">SUM(I92:I94)</f>
        <v>13001.1</v>
      </c>
      <c r="J95" s="50">
        <f>SUM(J92:J94)</f>
        <v>13230.992</v>
      </c>
      <c r="K95" s="50">
        <f t="shared" si="66"/>
        <v>426767.908</v>
      </c>
      <c r="L95" s="50">
        <f>SUM(L92:L94)</f>
        <v>72525.22</v>
      </c>
      <c r="M95" s="50">
        <f t="shared" si="66"/>
        <v>0</v>
      </c>
      <c r="N95" s="50">
        <f t="shared" si="66"/>
        <v>0</v>
      </c>
      <c r="O95" s="50">
        <f>SUM(O92:O94)</f>
        <v>75</v>
      </c>
      <c r="P95" s="50">
        <f t="shared" si="66"/>
        <v>0</v>
      </c>
      <c r="Q95" s="50">
        <f t="shared" si="66"/>
        <v>0</v>
      </c>
      <c r="R95" s="50">
        <f t="shared" si="66"/>
        <v>0</v>
      </c>
      <c r="S95" s="50">
        <f t="shared" si="66"/>
        <v>98832.312000000005</v>
      </c>
      <c r="T95" s="50">
        <f>SUM(T92:T94)</f>
        <v>354167.68799999997</v>
      </c>
    </row>
    <row r="96" spans="1:23" ht="63.6" customHeight="1" thickBot="1" x14ac:dyDescent="0.45">
      <c r="A96" s="32"/>
      <c r="B96" s="54"/>
      <c r="C96" s="54"/>
      <c r="D96" s="41"/>
      <c r="E96" s="55"/>
      <c r="F96" s="91"/>
      <c r="G96" s="59"/>
      <c r="H96" s="38"/>
      <c r="I96" s="81"/>
      <c r="J96" s="38"/>
      <c r="K96" s="38"/>
      <c r="L96" s="81"/>
      <c r="M96" s="38"/>
      <c r="N96" s="38"/>
      <c r="O96" s="38"/>
      <c r="P96" s="44"/>
      <c r="Q96" s="57"/>
      <c r="R96" s="92"/>
      <c r="S96" s="96"/>
      <c r="T96" s="93"/>
    </row>
    <row r="97" spans="1:20" ht="48.6" customHeight="1" thickBot="1" x14ac:dyDescent="0.45">
      <c r="A97" s="32"/>
      <c r="B97" s="33" t="s">
        <v>164</v>
      </c>
      <c r="C97" s="54"/>
      <c r="D97" s="34"/>
      <c r="E97" s="34"/>
      <c r="F97" s="48"/>
      <c r="G97" s="47"/>
      <c r="H97" s="69"/>
      <c r="I97" s="69"/>
      <c r="J97" s="69"/>
      <c r="K97" s="69"/>
      <c r="L97" s="69"/>
      <c r="M97" s="69"/>
      <c r="N97" s="69"/>
      <c r="O97" s="69"/>
      <c r="P97" s="69"/>
      <c r="Q97" s="69"/>
      <c r="R97" s="69"/>
      <c r="S97" s="69"/>
      <c r="T97" s="49"/>
    </row>
    <row r="98" spans="1:20" ht="73.5" customHeight="1" thickBot="1" x14ac:dyDescent="0.45">
      <c r="A98" s="32">
        <v>57</v>
      </c>
      <c r="B98" s="54">
        <v>45666</v>
      </c>
      <c r="C98" s="55">
        <v>46054</v>
      </c>
      <c r="D98" s="41" t="s">
        <v>38</v>
      </c>
      <c r="E98" s="55" t="s">
        <v>165</v>
      </c>
      <c r="F98" s="90" t="s">
        <v>166</v>
      </c>
      <c r="G98" s="59" t="s">
        <v>31</v>
      </c>
      <c r="H98" s="38">
        <v>225000</v>
      </c>
      <c r="I98" s="81">
        <f>+H98*2.87%</f>
        <v>6457.5</v>
      </c>
      <c r="J98" s="38">
        <f>H98*3.04%</f>
        <v>6840</v>
      </c>
      <c r="K98" s="38">
        <f>H98-I98-J98</f>
        <v>211702.5</v>
      </c>
      <c r="L98" s="81">
        <v>41508.49</v>
      </c>
      <c r="M98" s="38"/>
      <c r="N98" s="38"/>
      <c r="O98" s="38">
        <v>25</v>
      </c>
      <c r="P98" s="38"/>
      <c r="Q98" s="57"/>
      <c r="R98" s="57"/>
      <c r="S98" s="57">
        <f>I98+J98+L98+N98+O98+P98-R98</f>
        <v>54830.99</v>
      </c>
      <c r="T98" s="38">
        <f>H98-S98</f>
        <v>170169.01</v>
      </c>
    </row>
    <row r="99" spans="1:20" ht="37.5" customHeight="1" thickBot="1" x14ac:dyDescent="0.45">
      <c r="A99" s="32"/>
      <c r="B99" s="54"/>
      <c r="C99" s="54"/>
      <c r="D99" s="63"/>
      <c r="E99" s="60"/>
      <c r="F99" s="37"/>
      <c r="G99" s="42"/>
      <c r="H99" s="50">
        <f>SUM(H98)</f>
        <v>225000</v>
      </c>
      <c r="I99" s="50">
        <f t="shared" ref="I99:S99" si="67">SUM(I98)</f>
        <v>6457.5</v>
      </c>
      <c r="J99" s="50">
        <f>SUM(J98)</f>
        <v>6840</v>
      </c>
      <c r="K99" s="50">
        <f t="shared" si="67"/>
        <v>211702.5</v>
      </c>
      <c r="L99" s="50">
        <f t="shared" si="67"/>
        <v>41508.49</v>
      </c>
      <c r="M99" s="50">
        <f t="shared" si="67"/>
        <v>0</v>
      </c>
      <c r="N99" s="50">
        <f t="shared" si="67"/>
        <v>0</v>
      </c>
      <c r="O99" s="50">
        <f>SUM(O98)</f>
        <v>25</v>
      </c>
      <c r="P99" s="50">
        <f t="shared" si="67"/>
        <v>0</v>
      </c>
      <c r="Q99" s="50">
        <f t="shared" si="67"/>
        <v>0</v>
      </c>
      <c r="R99" s="50">
        <f t="shared" si="67"/>
        <v>0</v>
      </c>
      <c r="S99" s="50">
        <f t="shared" si="67"/>
        <v>54830.99</v>
      </c>
      <c r="T99" s="50">
        <f>SUM(T98)</f>
        <v>170169.01</v>
      </c>
    </row>
    <row r="100" spans="1:20" ht="48.6" customHeight="1" thickBot="1" x14ac:dyDescent="0.45">
      <c r="A100" s="32"/>
      <c r="B100" s="33" t="s">
        <v>167</v>
      </c>
      <c r="C100" s="59"/>
      <c r="D100" s="34"/>
      <c r="E100" s="35"/>
      <c r="F100" s="37"/>
      <c r="G100" s="97"/>
      <c r="H100" s="98"/>
      <c r="I100" s="99"/>
      <c r="J100" s="99"/>
      <c r="K100" s="99"/>
      <c r="L100" s="99"/>
      <c r="M100" s="99"/>
      <c r="N100" s="99"/>
      <c r="O100" s="99"/>
      <c r="P100" s="99"/>
      <c r="Q100" s="99"/>
      <c r="R100" s="99"/>
      <c r="S100" s="99"/>
      <c r="T100" s="100"/>
    </row>
    <row r="101" spans="1:20" ht="48" customHeight="1" thickBot="1" x14ac:dyDescent="0.45">
      <c r="A101" s="32">
        <v>58</v>
      </c>
      <c r="B101" s="54">
        <v>44202</v>
      </c>
      <c r="C101" s="101">
        <v>46265</v>
      </c>
      <c r="D101" s="42" t="s">
        <v>38</v>
      </c>
      <c r="E101" s="37" t="s">
        <v>168</v>
      </c>
      <c r="F101" s="58" t="s">
        <v>169</v>
      </c>
      <c r="G101" s="42" t="s">
        <v>31</v>
      </c>
      <c r="H101" s="38">
        <v>225000</v>
      </c>
      <c r="I101" s="39">
        <f>+H101*2.87%</f>
        <v>6457.5</v>
      </c>
      <c r="J101" s="39">
        <f>H101*3.04%</f>
        <v>6840</v>
      </c>
      <c r="K101" s="39">
        <f>H101-I101-J101</f>
        <v>211702.5</v>
      </c>
      <c r="L101" s="39">
        <v>41028.550000000003</v>
      </c>
      <c r="M101" s="39"/>
      <c r="N101" s="39">
        <v>1919.78</v>
      </c>
      <c r="O101" s="39">
        <v>25</v>
      </c>
      <c r="P101" s="39">
        <v>27109.68</v>
      </c>
      <c r="Q101" s="39">
        <v>0</v>
      </c>
      <c r="R101" s="39"/>
      <c r="S101" s="39">
        <f>I101+J101+L101+P101+O101+N101-R101+Q101</f>
        <v>83380.510000000009</v>
      </c>
      <c r="T101" s="39">
        <f t="shared" ref="T101:T103" si="68">H101-S101</f>
        <v>141619.49</v>
      </c>
    </row>
    <row r="102" spans="1:20" ht="69" customHeight="1" thickBot="1" x14ac:dyDescent="0.45">
      <c r="A102" s="32">
        <v>59</v>
      </c>
      <c r="B102" s="41">
        <v>44958</v>
      </c>
      <c r="C102" s="41">
        <v>45664</v>
      </c>
      <c r="D102" s="42" t="s">
        <v>28</v>
      </c>
      <c r="E102" s="60" t="s">
        <v>170</v>
      </c>
      <c r="F102" s="102" t="s">
        <v>171</v>
      </c>
      <c r="G102" s="83" t="s">
        <v>31</v>
      </c>
      <c r="H102" s="38">
        <v>150000</v>
      </c>
      <c r="I102" s="38">
        <f t="shared" ref="I102" si="69">+H102*2.87%</f>
        <v>4305</v>
      </c>
      <c r="J102" s="38">
        <f t="shared" ref="J102:J107" si="70">H102*3.04%</f>
        <v>4560</v>
      </c>
      <c r="K102" s="38">
        <f t="shared" ref="K102:K107" si="71">H102-I102-J102</f>
        <v>141135</v>
      </c>
      <c r="L102" s="44">
        <v>0</v>
      </c>
      <c r="M102" s="44"/>
      <c r="N102" s="44"/>
      <c r="O102" s="44">
        <v>25</v>
      </c>
      <c r="P102" s="44"/>
      <c r="Q102" s="92"/>
      <c r="R102" s="92"/>
      <c r="S102" s="96">
        <f>I102+J102+L102+P102+O102+N102-R102+Q102</f>
        <v>8890</v>
      </c>
      <c r="T102" s="103">
        <f t="shared" si="68"/>
        <v>141110</v>
      </c>
    </row>
    <row r="103" spans="1:20" ht="63.6" customHeight="1" thickBot="1" x14ac:dyDescent="0.45">
      <c r="A103" s="32">
        <v>60</v>
      </c>
      <c r="B103" s="54">
        <v>45295</v>
      </c>
      <c r="C103" s="54">
        <v>45668</v>
      </c>
      <c r="D103" s="41" t="s">
        <v>28</v>
      </c>
      <c r="E103" s="55" t="s">
        <v>172</v>
      </c>
      <c r="F103" s="91" t="s">
        <v>173</v>
      </c>
      <c r="G103" s="41" t="s">
        <v>31</v>
      </c>
      <c r="H103" s="38">
        <v>85000</v>
      </c>
      <c r="I103" s="81">
        <f t="shared" ref="I103:I107" si="72">H103*2.87%</f>
        <v>2439.5</v>
      </c>
      <c r="J103" s="38">
        <f t="shared" si="70"/>
        <v>2584</v>
      </c>
      <c r="K103" s="38">
        <f t="shared" si="71"/>
        <v>79976.5</v>
      </c>
      <c r="L103" s="81">
        <v>8576.99</v>
      </c>
      <c r="M103" s="38"/>
      <c r="N103" s="38"/>
      <c r="O103" s="38">
        <v>25</v>
      </c>
      <c r="P103" s="44"/>
      <c r="Q103" s="92"/>
      <c r="R103" s="92"/>
      <c r="S103" s="96">
        <f t="shared" ref="S103:S107" si="73">I103+J103+L103+P103+O103+N103-R103+Q103</f>
        <v>13625.49</v>
      </c>
      <c r="T103" s="103">
        <f t="shared" si="68"/>
        <v>71374.509999999995</v>
      </c>
    </row>
    <row r="104" spans="1:20" ht="63.6" customHeight="1" thickBot="1" x14ac:dyDescent="0.45">
      <c r="A104" s="32">
        <v>61</v>
      </c>
      <c r="B104" s="54">
        <v>45295</v>
      </c>
      <c r="C104" s="54">
        <v>45668</v>
      </c>
      <c r="D104" s="41" t="s">
        <v>28</v>
      </c>
      <c r="E104" s="55" t="s">
        <v>174</v>
      </c>
      <c r="F104" s="91" t="s">
        <v>173</v>
      </c>
      <c r="G104" s="41" t="s">
        <v>31</v>
      </c>
      <c r="H104" s="38">
        <v>85000</v>
      </c>
      <c r="I104" s="81">
        <f t="shared" si="72"/>
        <v>2439.5</v>
      </c>
      <c r="J104" s="38">
        <f t="shared" si="70"/>
        <v>2584</v>
      </c>
      <c r="K104" s="38">
        <f t="shared" si="71"/>
        <v>79976.5</v>
      </c>
      <c r="L104" s="81">
        <v>8576.99</v>
      </c>
      <c r="M104" s="38"/>
      <c r="N104" s="38"/>
      <c r="O104" s="38">
        <v>25</v>
      </c>
      <c r="P104" s="44"/>
      <c r="Q104" s="92"/>
      <c r="R104" s="92"/>
      <c r="S104" s="96">
        <f t="shared" si="73"/>
        <v>13625.49</v>
      </c>
      <c r="T104" s="103">
        <f>H104-S104</f>
        <v>71374.509999999995</v>
      </c>
    </row>
    <row r="105" spans="1:20" ht="63.6" customHeight="1" thickBot="1" x14ac:dyDescent="0.45">
      <c r="A105" s="32">
        <v>62</v>
      </c>
      <c r="B105" s="54">
        <v>45295</v>
      </c>
      <c r="C105" s="54">
        <v>45668</v>
      </c>
      <c r="D105" s="41" t="s">
        <v>28</v>
      </c>
      <c r="E105" s="55" t="s">
        <v>175</v>
      </c>
      <c r="F105" s="91" t="s">
        <v>176</v>
      </c>
      <c r="G105" s="41" t="s">
        <v>31</v>
      </c>
      <c r="H105" s="38">
        <v>150000</v>
      </c>
      <c r="I105" s="81">
        <f t="shared" si="72"/>
        <v>4305</v>
      </c>
      <c r="J105" s="38">
        <f t="shared" si="70"/>
        <v>4560</v>
      </c>
      <c r="K105" s="38">
        <f t="shared" si="71"/>
        <v>141135</v>
      </c>
      <c r="L105" s="81">
        <v>23866.62</v>
      </c>
      <c r="M105" s="38"/>
      <c r="N105" s="38"/>
      <c r="O105" s="38">
        <v>25</v>
      </c>
      <c r="P105" s="44"/>
      <c r="Q105" s="92"/>
      <c r="R105" s="92"/>
      <c r="S105" s="96">
        <f t="shared" si="73"/>
        <v>32756.62</v>
      </c>
      <c r="T105" s="103">
        <f>H105-S105</f>
        <v>117243.38</v>
      </c>
    </row>
    <row r="106" spans="1:20" ht="63.6" customHeight="1" thickBot="1" x14ac:dyDescent="0.45">
      <c r="A106" s="32">
        <v>63</v>
      </c>
      <c r="B106" s="54">
        <v>45662</v>
      </c>
      <c r="C106" s="54">
        <v>45668</v>
      </c>
      <c r="D106" s="41" t="s">
        <v>28</v>
      </c>
      <c r="E106" s="55" t="s">
        <v>177</v>
      </c>
      <c r="F106" s="91" t="s">
        <v>178</v>
      </c>
      <c r="G106" s="41" t="s">
        <v>31</v>
      </c>
      <c r="H106" s="38">
        <v>125000</v>
      </c>
      <c r="I106" s="81">
        <f t="shared" si="72"/>
        <v>3587.5</v>
      </c>
      <c r="J106" s="38">
        <f t="shared" si="70"/>
        <v>3800</v>
      </c>
      <c r="K106" s="38">
        <f t="shared" si="71"/>
        <v>117612.5</v>
      </c>
      <c r="L106" s="81">
        <v>17985.990000000002</v>
      </c>
      <c r="M106" s="38"/>
      <c r="N106" s="38"/>
      <c r="O106" s="38">
        <v>25</v>
      </c>
      <c r="P106" s="44"/>
      <c r="Q106" s="92"/>
      <c r="R106" s="92"/>
      <c r="S106" s="96">
        <f t="shared" si="73"/>
        <v>25398.49</v>
      </c>
      <c r="T106" s="103">
        <f>H106-S106</f>
        <v>99601.51</v>
      </c>
    </row>
    <row r="107" spans="1:20" ht="63.6" customHeight="1" thickBot="1" x14ac:dyDescent="0.45">
      <c r="A107" s="32">
        <v>64</v>
      </c>
      <c r="B107" s="54">
        <v>45663</v>
      </c>
      <c r="C107" s="54">
        <v>45669</v>
      </c>
      <c r="D107" s="41" t="s">
        <v>28</v>
      </c>
      <c r="E107" s="55" t="s">
        <v>179</v>
      </c>
      <c r="F107" s="91" t="s">
        <v>180</v>
      </c>
      <c r="G107" s="41" t="s">
        <v>31</v>
      </c>
      <c r="H107" s="38">
        <v>165000</v>
      </c>
      <c r="I107" s="81">
        <f t="shared" si="72"/>
        <v>4735.5</v>
      </c>
      <c r="J107" s="38">
        <f t="shared" si="70"/>
        <v>5016</v>
      </c>
      <c r="K107" s="38">
        <f t="shared" si="71"/>
        <v>155248.5</v>
      </c>
      <c r="L107" s="81">
        <v>27395.06</v>
      </c>
      <c r="M107" s="38"/>
      <c r="N107" s="38"/>
      <c r="O107" s="38">
        <v>25</v>
      </c>
      <c r="P107" s="44"/>
      <c r="Q107" s="92"/>
      <c r="R107" s="92"/>
      <c r="S107" s="96">
        <f t="shared" si="73"/>
        <v>37171.56</v>
      </c>
      <c r="T107" s="103">
        <f>H107-S107</f>
        <v>127828.44</v>
      </c>
    </row>
    <row r="108" spans="1:20" ht="48" customHeight="1" thickBot="1" x14ac:dyDescent="0.45">
      <c r="A108" s="32"/>
      <c r="B108" s="46" t="s">
        <v>48</v>
      </c>
      <c r="C108" s="47"/>
      <c r="D108" s="47"/>
      <c r="E108" s="47"/>
      <c r="F108" s="48"/>
      <c r="G108" s="37"/>
      <c r="H108" s="50">
        <f>SUM(H101:H107)</f>
        <v>985000</v>
      </c>
      <c r="I108" s="50">
        <f t="shared" ref="I108:T108" si="74">SUM(I101:I107)</f>
        <v>28269.5</v>
      </c>
      <c r="J108" s="50">
        <f>SUM(J101:J107)</f>
        <v>29944</v>
      </c>
      <c r="K108" s="50">
        <f t="shared" si="74"/>
        <v>926786.5</v>
      </c>
      <c r="L108" s="50">
        <f>SUM(L101:L107)</f>
        <v>127430.2</v>
      </c>
      <c r="M108" s="50">
        <f t="shared" si="74"/>
        <v>0</v>
      </c>
      <c r="N108" s="50">
        <f t="shared" si="74"/>
        <v>1919.78</v>
      </c>
      <c r="O108" s="50">
        <f t="shared" si="74"/>
        <v>175</v>
      </c>
      <c r="P108" s="50">
        <f t="shared" si="74"/>
        <v>27109.68</v>
      </c>
      <c r="Q108" s="50">
        <f t="shared" si="74"/>
        <v>0</v>
      </c>
      <c r="R108" s="50">
        <f t="shared" si="74"/>
        <v>0</v>
      </c>
      <c r="S108" s="50">
        <f t="shared" si="74"/>
        <v>214848.16</v>
      </c>
      <c r="T108" s="50">
        <f t="shared" si="74"/>
        <v>770151.84000000008</v>
      </c>
    </row>
    <row r="109" spans="1:20" ht="37.5" customHeight="1" thickBot="1" x14ac:dyDescent="0.45">
      <c r="A109" s="157"/>
      <c r="B109" s="104"/>
      <c r="C109" s="105"/>
      <c r="D109" s="105"/>
      <c r="E109" s="105"/>
      <c r="F109" s="106"/>
      <c r="G109" s="37"/>
      <c r="H109" s="38"/>
      <c r="I109" s="44"/>
      <c r="J109" s="44"/>
      <c r="K109" s="44"/>
      <c r="L109" s="44"/>
      <c r="M109" s="44"/>
      <c r="N109" s="44"/>
      <c r="O109" s="44"/>
      <c r="P109" s="44"/>
      <c r="Q109" s="92"/>
      <c r="R109" s="92"/>
      <c r="S109" s="92"/>
      <c r="T109" s="44"/>
    </row>
    <row r="110" spans="1:20" ht="37.5" customHeight="1" thickBot="1" x14ac:dyDescent="0.45">
      <c r="A110" s="158"/>
      <c r="B110" s="107"/>
      <c r="C110" s="108"/>
      <c r="D110" s="108"/>
      <c r="E110" s="108"/>
      <c r="F110" s="109"/>
      <c r="G110" s="37"/>
      <c r="H110" s="38"/>
      <c r="I110" s="44"/>
      <c r="J110" s="44"/>
      <c r="K110" s="44"/>
      <c r="L110" s="44"/>
      <c r="M110" s="44"/>
      <c r="N110" s="44"/>
      <c r="O110" s="44"/>
      <c r="P110" s="44"/>
      <c r="Q110" s="92"/>
      <c r="R110" s="92"/>
      <c r="S110" s="92"/>
      <c r="T110" s="44"/>
    </row>
    <row r="111" spans="1:20" ht="48.6" customHeight="1" thickBot="1" x14ac:dyDescent="0.45">
      <c r="A111" s="32"/>
      <c r="B111" s="46" t="s">
        <v>181</v>
      </c>
      <c r="C111" s="47"/>
      <c r="D111" s="47"/>
      <c r="E111" s="47"/>
      <c r="F111" s="48"/>
      <c r="G111" s="37"/>
      <c r="H111" s="50">
        <f>+H15+H21+H33+H39+H46+H56+H61+H64+H70+H75+H80+H89+H95+H99+H108</f>
        <v>7780500</v>
      </c>
      <c r="I111" s="50">
        <f t="shared" ref="I111:T111" si="75">+I15+I21+I33+I39+I46+I56+I61+I64+I70+I75+I80+I89+I95+I99+I108</f>
        <v>223300.35</v>
      </c>
      <c r="J111" s="50">
        <f t="shared" si="75"/>
        <v>234282.16</v>
      </c>
      <c r="K111" s="50">
        <f t="shared" si="75"/>
        <v>7322917.4899999993</v>
      </c>
      <c r="L111" s="50">
        <f t="shared" si="75"/>
        <v>928282.31999999983</v>
      </c>
      <c r="M111" s="50">
        <f t="shared" si="75"/>
        <v>0</v>
      </c>
      <c r="N111" s="50">
        <f t="shared" si="75"/>
        <v>13438.470000000001</v>
      </c>
      <c r="O111" s="50">
        <f t="shared" si="75"/>
        <v>1650</v>
      </c>
      <c r="P111" s="50">
        <f t="shared" si="75"/>
        <v>47594.68</v>
      </c>
      <c r="Q111" s="50">
        <f t="shared" si="75"/>
        <v>0</v>
      </c>
      <c r="R111" s="50">
        <f t="shared" si="75"/>
        <v>0</v>
      </c>
      <c r="S111" s="50">
        <f t="shared" si="75"/>
        <v>1448547.9799999997</v>
      </c>
      <c r="T111" s="50">
        <f t="shared" si="75"/>
        <v>6331952.0200000005</v>
      </c>
    </row>
    <row r="112" spans="1:20" ht="37.5" customHeight="1" x14ac:dyDescent="0.35">
      <c r="D112" s="4"/>
      <c r="E112" s="110"/>
      <c r="F112" s="4"/>
      <c r="G112" s="4"/>
      <c r="H112" s="111"/>
      <c r="I112" s="112"/>
      <c r="J112" s="111"/>
      <c r="K112" s="4"/>
      <c r="L112" s="112"/>
      <c r="M112" s="4"/>
      <c r="N112" s="4"/>
      <c r="O112" s="4"/>
      <c r="P112" s="113"/>
      <c r="Q112" s="113"/>
      <c r="R112" s="113"/>
      <c r="S112" s="4"/>
      <c r="T112" s="114"/>
    </row>
    <row r="113" spans="4:21" ht="37.5" customHeight="1" x14ac:dyDescent="0.4">
      <c r="D113" s="4"/>
      <c r="E113" s="4"/>
      <c r="F113" s="115"/>
      <c r="G113" s="116"/>
      <c r="H113" s="117"/>
      <c r="I113" s="118"/>
      <c r="J113" s="119"/>
      <c r="K113" s="4"/>
      <c r="L113" s="111"/>
      <c r="M113" s="4"/>
      <c r="N113" s="4"/>
      <c r="O113" s="4"/>
      <c r="P113" s="113"/>
      <c r="Q113" s="113"/>
      <c r="R113" s="113"/>
      <c r="S113" s="4"/>
      <c r="T113" s="120"/>
    </row>
    <row r="114" spans="4:21" ht="37.5" customHeight="1" x14ac:dyDescent="0.4">
      <c r="D114" s="4"/>
      <c r="E114" s="4"/>
      <c r="F114" s="115"/>
      <c r="G114" s="116"/>
      <c r="H114" s="4"/>
      <c r="I114" s="4"/>
      <c r="J114" s="4"/>
      <c r="K114" s="4"/>
      <c r="L114" s="12"/>
      <c r="M114" s="4"/>
      <c r="N114" s="4"/>
      <c r="O114" s="4"/>
      <c r="P114" s="113"/>
      <c r="Q114" s="113"/>
      <c r="R114" s="113"/>
      <c r="S114" s="4"/>
      <c r="T114" s="120"/>
    </row>
    <row r="115" spans="4:21" ht="37.5" customHeight="1" x14ac:dyDescent="0.4">
      <c r="D115" s="4"/>
      <c r="E115" s="4"/>
      <c r="F115" s="115"/>
      <c r="G115" s="116"/>
      <c r="H115" s="4"/>
      <c r="I115" s="4"/>
      <c r="J115" s="4"/>
      <c r="K115" s="4"/>
      <c r="L115" s="12"/>
      <c r="M115" s="4"/>
      <c r="N115" s="4"/>
      <c r="O115" s="4"/>
      <c r="P115" s="113"/>
      <c r="Q115" s="113"/>
      <c r="R115" s="113"/>
      <c r="S115" s="121"/>
      <c r="T115" s="120"/>
      <c r="U115" s="122"/>
    </row>
    <row r="116" spans="4:21" ht="37.5" customHeight="1" x14ac:dyDescent="0.7">
      <c r="D116" s="4"/>
      <c r="E116" s="22"/>
      <c r="F116" s="115"/>
      <c r="G116" s="123"/>
      <c r="H116" s="20"/>
      <c r="I116" s="20"/>
      <c r="J116" s="20"/>
      <c r="K116" s="20"/>
      <c r="L116" s="12"/>
      <c r="M116" s="20"/>
      <c r="N116" s="20"/>
      <c r="O116" s="20"/>
      <c r="P116" s="20"/>
      <c r="Q116" s="20"/>
      <c r="R116" s="20"/>
      <c r="S116" s="124"/>
      <c r="T116" s="125"/>
      <c r="U116" s="126"/>
    </row>
    <row r="117" spans="4:21" ht="37.5" customHeight="1" x14ac:dyDescent="0.45">
      <c r="D117" s="4"/>
      <c r="F117" s="115"/>
      <c r="G117" s="4"/>
      <c r="H117" s="19"/>
      <c r="I117" s="159" t="s">
        <v>39</v>
      </c>
      <c r="J117" s="159"/>
      <c r="K117" s="159"/>
      <c r="L117" s="120"/>
      <c r="M117" s="127"/>
      <c r="N117" s="127"/>
      <c r="O117" s="127"/>
      <c r="P117" s="128"/>
      <c r="Q117" s="128"/>
      <c r="R117" s="128"/>
      <c r="S117" s="4"/>
      <c r="T117" s="129"/>
    </row>
    <row r="118" spans="4:21" ht="37.5" customHeight="1" x14ac:dyDescent="0.4">
      <c r="D118" s="4"/>
      <c r="F118" s="130"/>
      <c r="G118" s="4"/>
      <c r="H118" s="4"/>
      <c r="I118" s="4"/>
      <c r="J118" s="5" t="s">
        <v>182</v>
      </c>
      <c r="K118" s="4"/>
      <c r="L118" s="4"/>
      <c r="M118" s="4"/>
      <c r="N118" s="4"/>
      <c r="O118" s="4"/>
      <c r="P118" s="128"/>
      <c r="Q118" s="128"/>
      <c r="R118" s="128"/>
      <c r="S118" s="4"/>
      <c r="T118" s="131"/>
    </row>
    <row r="119" spans="4:21" ht="37.5" customHeight="1" x14ac:dyDescent="0.35">
      <c r="E119" s="132"/>
      <c r="F119" s="133"/>
      <c r="G119" s="134"/>
      <c r="H119" s="132"/>
      <c r="I119" s="135"/>
      <c r="J119" s="135"/>
      <c r="K119" s="135"/>
      <c r="L119" s="136"/>
      <c r="M119" s="136"/>
      <c r="N119" s="137"/>
      <c r="O119" s="138"/>
      <c r="P119" s="4"/>
      <c r="Q119" s="4"/>
      <c r="R119" s="4"/>
      <c r="S119" s="4"/>
      <c r="T119" s="4"/>
    </row>
    <row r="120" spans="4:21" ht="37.5" customHeight="1" x14ac:dyDescent="0.4">
      <c r="D120" s="139"/>
      <c r="E120" s="140"/>
      <c r="F120" s="141"/>
      <c r="G120" s="142"/>
      <c r="H120" s="143"/>
      <c r="J120" s="144"/>
      <c r="K120" s="145"/>
    </row>
    <row r="130" s="146" customFormat="1" ht="36" customHeight="1" x14ac:dyDescent="0.35"/>
    <row r="131" s="146" customFormat="1" ht="36" customHeight="1" x14ac:dyDescent="0.35"/>
    <row r="132" s="146" customFormat="1" ht="36" customHeight="1" x14ac:dyDescent="0.35"/>
  </sheetData>
  <mergeCells count="21">
    <mergeCell ref="B65:E65"/>
    <mergeCell ref="A109:A110"/>
    <mergeCell ref="I117:K117"/>
    <mergeCell ref="B47:E47"/>
    <mergeCell ref="B56:F56"/>
    <mergeCell ref="B57:E57"/>
    <mergeCell ref="B61:F61"/>
    <mergeCell ref="B62:E62"/>
    <mergeCell ref="B64:E64"/>
    <mergeCell ref="B46:F46"/>
    <mergeCell ref="I9:J9"/>
    <mergeCell ref="K9:P9"/>
    <mergeCell ref="B11:E11"/>
    <mergeCell ref="B15:F15"/>
    <mergeCell ref="B16:E16"/>
    <mergeCell ref="B21:F21"/>
    <mergeCell ref="B22:E22"/>
    <mergeCell ref="B33:F33"/>
    <mergeCell ref="B34:E34"/>
    <mergeCell ref="B39:F39"/>
    <mergeCell ref="B40:E40"/>
  </mergeCells>
  <pageMargins left="0.25" right="0.25" top="0.75" bottom="0.75" header="0.3" footer="0.3"/>
  <pageSetup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NOM TEMPORALES MARZO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Stephany Adames</dc:creator>
  <cp:lastModifiedBy>Laura De Luna</cp:lastModifiedBy>
  <dcterms:created xsi:type="dcterms:W3CDTF">2026-03-26T15:30:48Z</dcterms:created>
  <dcterms:modified xsi:type="dcterms:W3CDTF">2026-04-17T19:29:59Z</dcterms:modified>
</cp:coreProperties>
</file>