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8_{2CD29620-F2F2-44F5-90A8-5E5DEF500FC4}" xr6:coauthVersionLast="47" xr6:coauthVersionMax="47" xr10:uidLastSave="{00000000-0000-0000-0000-000000000000}"/>
  <bookViews>
    <workbookView xWindow="-108" yWindow="-108" windowWidth="23256" windowHeight="12576" xr2:uid="{051F0705-33EA-4FAE-90F8-8CBFE7B4CB13}"/>
  </bookViews>
  <sheets>
    <sheet name="NOMINA CONTRATADOS DIC 2021 " sheetId="1" r:id="rId1"/>
  </sheets>
  <definedNames>
    <definedName name="_xlnm._FilterDatabase" localSheetId="0" hidden="1">'NOMINA CONTRATADOS DIC 2021 '!$A$10:$Q$10</definedName>
    <definedName name="_xlnm.Print_Area" localSheetId="0">'NOMINA CONTRATADOS DIC 2021 '!$A$1:$Q$91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1" i="1" l="1"/>
  <c r="N81" i="1"/>
  <c r="M81" i="1"/>
  <c r="L81" i="1"/>
  <c r="H81" i="1"/>
  <c r="J80" i="1"/>
  <c r="I80" i="1"/>
  <c r="Q80" i="1" s="1"/>
  <c r="K79" i="1"/>
  <c r="J79" i="1"/>
  <c r="I79" i="1"/>
  <c r="Q79" i="1" s="1"/>
  <c r="Q78" i="1"/>
  <c r="P78" i="1"/>
  <c r="K78" i="1"/>
  <c r="J78" i="1"/>
  <c r="I78" i="1"/>
  <c r="Q77" i="1"/>
  <c r="J77" i="1"/>
  <c r="I77" i="1"/>
  <c r="P77" i="1" s="1"/>
  <c r="Q76" i="1"/>
  <c r="J76" i="1"/>
  <c r="I76" i="1"/>
  <c r="P76" i="1" s="1"/>
  <c r="J75" i="1"/>
  <c r="J81" i="1" s="1"/>
  <c r="I75" i="1"/>
  <c r="I81" i="1" s="1"/>
  <c r="O74" i="1"/>
  <c r="N74" i="1"/>
  <c r="M74" i="1"/>
  <c r="L74" i="1"/>
  <c r="H74" i="1"/>
  <c r="J73" i="1"/>
  <c r="J74" i="1" s="1"/>
  <c r="I73" i="1"/>
  <c r="I74" i="1" s="1"/>
  <c r="O71" i="1"/>
  <c r="N71" i="1"/>
  <c r="M71" i="1"/>
  <c r="L71" i="1"/>
  <c r="J71" i="1"/>
  <c r="H71" i="1"/>
  <c r="J70" i="1"/>
  <c r="I70" i="1"/>
  <c r="P70" i="1" s="1"/>
  <c r="Q70" i="1" s="1"/>
  <c r="J69" i="1"/>
  <c r="I69" i="1"/>
  <c r="P69" i="1" s="1"/>
  <c r="Q69" i="1" s="1"/>
  <c r="J68" i="1"/>
  <c r="K68" i="1" s="1"/>
  <c r="I68" i="1"/>
  <c r="P67" i="1"/>
  <c r="Q67" i="1" s="1"/>
  <c r="J67" i="1"/>
  <c r="I67" i="1"/>
  <c r="K67" i="1" s="1"/>
  <c r="P66" i="1"/>
  <c r="Q66" i="1" s="1"/>
  <c r="J66" i="1"/>
  <c r="I66" i="1"/>
  <c r="K66" i="1" s="1"/>
  <c r="J65" i="1"/>
  <c r="I65" i="1"/>
  <c r="P65" i="1" s="1"/>
  <c r="Q65" i="1" s="1"/>
  <c r="K64" i="1"/>
  <c r="J64" i="1"/>
  <c r="I64" i="1"/>
  <c r="P64" i="1" s="1"/>
  <c r="Q64" i="1" s="1"/>
  <c r="P63" i="1"/>
  <c r="K63" i="1"/>
  <c r="J63" i="1"/>
  <c r="I63" i="1"/>
  <c r="I71" i="1" s="1"/>
  <c r="O61" i="1"/>
  <c r="N61" i="1"/>
  <c r="M61" i="1"/>
  <c r="L61" i="1"/>
  <c r="H61" i="1"/>
  <c r="J60" i="1"/>
  <c r="I60" i="1"/>
  <c r="I61" i="1" s="1"/>
  <c r="K59" i="1"/>
  <c r="K61" i="1" s="1"/>
  <c r="J59" i="1"/>
  <c r="J61" i="1" s="1"/>
  <c r="I59" i="1"/>
  <c r="P59" i="1" s="1"/>
  <c r="O57" i="1"/>
  <c r="N57" i="1"/>
  <c r="M57" i="1"/>
  <c r="L57" i="1"/>
  <c r="H57" i="1"/>
  <c r="J56" i="1"/>
  <c r="I56" i="1"/>
  <c r="P56" i="1" s="1"/>
  <c r="Q56" i="1" s="1"/>
  <c r="J55" i="1"/>
  <c r="J57" i="1" s="1"/>
  <c r="I55" i="1"/>
  <c r="I57" i="1" s="1"/>
  <c r="O53" i="1"/>
  <c r="N53" i="1"/>
  <c r="M53" i="1"/>
  <c r="L53" i="1"/>
  <c r="J53" i="1"/>
  <c r="H53" i="1"/>
  <c r="J52" i="1"/>
  <c r="I52" i="1"/>
  <c r="I53" i="1" s="1"/>
  <c r="O50" i="1"/>
  <c r="N50" i="1"/>
  <c r="M50" i="1"/>
  <c r="L50" i="1"/>
  <c r="J50" i="1"/>
  <c r="I50" i="1"/>
  <c r="H50" i="1"/>
  <c r="P49" i="1"/>
  <c r="P50" i="1" s="1"/>
  <c r="J49" i="1"/>
  <c r="I49" i="1"/>
  <c r="K49" i="1" s="1"/>
  <c r="K50" i="1" s="1"/>
  <c r="P47" i="1"/>
  <c r="O47" i="1"/>
  <c r="N47" i="1"/>
  <c r="M47" i="1"/>
  <c r="L47" i="1"/>
  <c r="J47" i="1"/>
  <c r="I47" i="1"/>
  <c r="H47" i="1"/>
  <c r="P46" i="1"/>
  <c r="Q46" i="1" s="1"/>
  <c r="K46" i="1"/>
  <c r="J46" i="1"/>
  <c r="I46" i="1"/>
  <c r="P45" i="1"/>
  <c r="Q45" i="1" s="1"/>
  <c r="Q47" i="1" s="1"/>
  <c r="K45" i="1"/>
  <c r="K47" i="1" s="1"/>
  <c r="J45" i="1"/>
  <c r="I45" i="1"/>
  <c r="O43" i="1"/>
  <c r="N43" i="1"/>
  <c r="M43" i="1"/>
  <c r="L43" i="1"/>
  <c r="H43" i="1"/>
  <c r="J42" i="1"/>
  <c r="K42" i="1" s="1"/>
  <c r="I42" i="1"/>
  <c r="P41" i="1"/>
  <c r="Q41" i="1" s="1"/>
  <c r="J41" i="1"/>
  <c r="I41" i="1"/>
  <c r="K41" i="1" s="1"/>
  <c r="P40" i="1"/>
  <c r="Q40" i="1" s="1"/>
  <c r="J40" i="1"/>
  <c r="I40" i="1"/>
  <c r="K40" i="1" s="1"/>
  <c r="J39" i="1"/>
  <c r="I39" i="1"/>
  <c r="P39" i="1" s="1"/>
  <c r="Q39" i="1" s="1"/>
  <c r="P38" i="1"/>
  <c r="Q38" i="1" s="1"/>
  <c r="K38" i="1"/>
  <c r="J38" i="1"/>
  <c r="I38" i="1"/>
  <c r="P37" i="1"/>
  <c r="Q37" i="1" s="1"/>
  <c r="K37" i="1"/>
  <c r="J37" i="1"/>
  <c r="I37" i="1"/>
  <c r="J36" i="1"/>
  <c r="J43" i="1" s="1"/>
  <c r="I36" i="1"/>
  <c r="P36" i="1" s="1"/>
  <c r="O34" i="1"/>
  <c r="N34" i="1"/>
  <c r="N84" i="1" s="1"/>
  <c r="M34" i="1"/>
  <c r="L34" i="1"/>
  <c r="I34" i="1"/>
  <c r="H34" i="1"/>
  <c r="P33" i="1"/>
  <c r="Q33" i="1" s="1"/>
  <c r="J33" i="1"/>
  <c r="I33" i="1"/>
  <c r="K33" i="1" s="1"/>
  <c r="P32" i="1"/>
  <c r="Q32" i="1" s="1"/>
  <c r="J32" i="1"/>
  <c r="I32" i="1"/>
  <c r="K32" i="1" s="1"/>
  <c r="J31" i="1"/>
  <c r="J34" i="1" s="1"/>
  <c r="I31" i="1"/>
  <c r="P31" i="1" s="1"/>
  <c r="Q31" i="1" s="1"/>
  <c r="P30" i="1"/>
  <c r="Q30" i="1" s="1"/>
  <c r="K30" i="1"/>
  <c r="J30" i="1"/>
  <c r="I30" i="1"/>
  <c r="P29" i="1"/>
  <c r="P34" i="1" s="1"/>
  <c r="K29" i="1"/>
  <c r="J29" i="1"/>
  <c r="I29" i="1"/>
  <c r="O27" i="1"/>
  <c r="N27" i="1"/>
  <c r="M27" i="1"/>
  <c r="L27" i="1"/>
  <c r="H27" i="1"/>
  <c r="J26" i="1"/>
  <c r="P26" i="1" s="1"/>
  <c r="Q26" i="1" s="1"/>
  <c r="I26" i="1"/>
  <c r="P25" i="1"/>
  <c r="Q25" i="1" s="1"/>
  <c r="J25" i="1"/>
  <c r="I25" i="1"/>
  <c r="K25" i="1" s="1"/>
  <c r="P24" i="1"/>
  <c r="Q24" i="1" s="1"/>
  <c r="J24" i="1"/>
  <c r="I24" i="1"/>
  <c r="K24" i="1" s="1"/>
  <c r="J23" i="1"/>
  <c r="J27" i="1" s="1"/>
  <c r="I23" i="1"/>
  <c r="I27" i="1" s="1"/>
  <c r="P22" i="1"/>
  <c r="Q22" i="1" s="1"/>
  <c r="K22" i="1"/>
  <c r="J22" i="1"/>
  <c r="I22" i="1"/>
  <c r="P21" i="1"/>
  <c r="K21" i="1"/>
  <c r="J21" i="1"/>
  <c r="I21" i="1"/>
  <c r="O19" i="1"/>
  <c r="N19" i="1"/>
  <c r="M19" i="1"/>
  <c r="L19" i="1"/>
  <c r="I19" i="1"/>
  <c r="H19" i="1"/>
  <c r="J18" i="1"/>
  <c r="J19" i="1" s="1"/>
  <c r="I18" i="1"/>
  <c r="P17" i="1"/>
  <c r="J17" i="1"/>
  <c r="I17" i="1"/>
  <c r="Q17" i="1" s="1"/>
  <c r="O15" i="1"/>
  <c r="O84" i="1" s="1"/>
  <c r="N15" i="1"/>
  <c r="M15" i="1"/>
  <c r="M84" i="1" s="1"/>
  <c r="L15" i="1"/>
  <c r="L84" i="1" s="1"/>
  <c r="H15" i="1"/>
  <c r="H84" i="1" s="1"/>
  <c r="P14" i="1"/>
  <c r="K14" i="1"/>
  <c r="J14" i="1"/>
  <c r="I14" i="1"/>
  <c r="Q14" i="1" s="1"/>
  <c r="Q13" i="1"/>
  <c r="P13" i="1"/>
  <c r="K13" i="1"/>
  <c r="J13" i="1"/>
  <c r="I13" i="1"/>
  <c r="Q12" i="1"/>
  <c r="Q15" i="1" s="1"/>
  <c r="J12" i="1"/>
  <c r="J15" i="1" s="1"/>
  <c r="I12" i="1"/>
  <c r="P12" i="1" s="1"/>
  <c r="P15" i="1" s="1"/>
  <c r="J84" i="1" l="1"/>
  <c r="Q36" i="1"/>
  <c r="P19" i="1"/>
  <c r="Q59" i="1"/>
  <c r="K26" i="1"/>
  <c r="P18" i="1"/>
  <c r="Q21" i="1"/>
  <c r="K23" i="1"/>
  <c r="K27" i="1" s="1"/>
  <c r="Q29" i="1"/>
  <c r="Q34" i="1" s="1"/>
  <c r="K31" i="1"/>
  <c r="K34" i="1" s="1"/>
  <c r="K39" i="1"/>
  <c r="P42" i="1"/>
  <c r="Q42" i="1" s="1"/>
  <c r="P55" i="1"/>
  <c r="P60" i="1"/>
  <c r="Q60" i="1" s="1"/>
  <c r="Q63" i="1"/>
  <c r="K65" i="1"/>
  <c r="K71" i="1" s="1"/>
  <c r="P68" i="1"/>
  <c r="Q68" i="1" s="1"/>
  <c r="K73" i="1"/>
  <c r="K74" i="1" s="1"/>
  <c r="P75" i="1"/>
  <c r="K80" i="1"/>
  <c r="K75" i="1"/>
  <c r="K12" i="1"/>
  <c r="K15" i="1" s="1"/>
  <c r="Q18" i="1"/>
  <c r="Q19" i="1" s="1"/>
  <c r="P23" i="1"/>
  <c r="Q23" i="1" s="1"/>
  <c r="K36" i="1"/>
  <c r="K43" i="1" s="1"/>
  <c r="K52" i="1"/>
  <c r="K53" i="1" s="1"/>
  <c r="K70" i="1"/>
  <c r="P73" i="1"/>
  <c r="P74" i="1" s="1"/>
  <c r="Q75" i="1"/>
  <c r="Q81" i="1" s="1"/>
  <c r="K77" i="1"/>
  <c r="P80" i="1"/>
  <c r="I15" i="1"/>
  <c r="I84" i="1" s="1"/>
  <c r="K18" i="1"/>
  <c r="K17" i="1"/>
  <c r="P52" i="1"/>
  <c r="Q73" i="1"/>
  <c r="Q74" i="1" s="1"/>
  <c r="Q49" i="1"/>
  <c r="Q50" i="1" s="1"/>
  <c r="K56" i="1"/>
  <c r="K57" i="1" s="1"/>
  <c r="K69" i="1"/>
  <c r="K76" i="1"/>
  <c r="P79" i="1"/>
  <c r="I43" i="1"/>
  <c r="P71" i="1" l="1"/>
  <c r="K81" i="1"/>
  <c r="K84" i="1" s="1"/>
  <c r="Q55" i="1"/>
  <c r="Q57" i="1" s="1"/>
  <c r="P57" i="1"/>
  <c r="P43" i="1"/>
  <c r="Q71" i="1"/>
  <c r="P61" i="1"/>
  <c r="Q52" i="1"/>
  <c r="Q53" i="1" s="1"/>
  <c r="P53" i="1"/>
  <c r="P81" i="1"/>
  <c r="Q61" i="1"/>
  <c r="P27" i="1"/>
  <c r="Q27" i="1"/>
  <c r="Q43" i="1"/>
  <c r="K19" i="1"/>
  <c r="Q84" i="1" l="1"/>
  <c r="P84" i="1"/>
</calcChain>
</file>

<file path=xl/sharedStrings.xml><?xml version="1.0" encoding="utf-8"?>
<sst xmlns="http://schemas.openxmlformats.org/spreadsheetml/2006/main" count="257" uniqueCount="147">
  <si>
    <t>DIRECCIÓN GENERAL DE ALIANZAS PÚBLICO PRIVADAS</t>
  </si>
  <si>
    <t xml:space="preserve">NOMINA DE EMPLEADOS CONTRATADOS </t>
  </si>
  <si>
    <t>CORRESPONDIENTE AL MES DE DICIEMBRE   2021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</si>
  <si>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</si>
  <si>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</si>
  <si>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</si>
  <si>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</si>
  <si>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</si>
  <si>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</si>
  <si>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</si>
  <si>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</si>
  <si>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</si>
  <si>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</si>
  <si>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</si>
  <si>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</si>
  <si>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</si>
  <si>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</si>
  <si>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</si>
  <si>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PERCAPITA ADICIONAL</t>
  </si>
  <si>
    <t>OTROS DESCUENTOS</t>
  </si>
  <si>
    <t>SEGURO MEDICO</t>
  </si>
  <si>
    <t>TOTAL DESC.</t>
  </si>
  <si>
    <t>NETO A COBRAR</t>
  </si>
  <si>
    <t xml:space="preserve">DEPARTAMENTO DE PLANIFICACIÓN Y DESARROLLO 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</si>
  <si>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</si>
  <si>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</si>
  <si>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</si>
  <si>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</si>
  <si>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</si>
  <si>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</si>
  <si>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</si>
  <si>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MILADYS AYBAR HENAO </t>
  </si>
  <si>
    <t xml:space="preserve">COORDINADORA DE UNIDAD DE IGUALDAD DE GENERO </t>
  </si>
  <si>
    <t xml:space="preserve">SUB-TOTAL </t>
  </si>
  <si>
    <t xml:space="preserve">DIRECCIÓN DE RECURSOS HUMANOS </t>
  </si>
  <si>
    <t xml:space="preserve">WENDY NUÑEZ NUÑEZ </t>
  </si>
  <si>
    <t>DIRECTORA DE RECURSOS HUMANOS</t>
  </si>
  <si>
    <t>16/09/2020</t>
  </si>
  <si>
    <t>RAIZA BATISTA BATISTA</t>
  </si>
  <si>
    <t>ENC. DE DIVISIÓN DE EVALUCIÓN DE DESEMPEÑO Y CAPACITACIÓN</t>
  </si>
  <si>
    <t>SUB-TOTAL</t>
  </si>
  <si>
    <t xml:space="preserve">DIRECCIÓN DE COMUNICACIONES </t>
  </si>
  <si>
    <t>18/08/2020</t>
  </si>
  <si>
    <t>ELAINE KARINA NIVAR HERNANDEZ</t>
  </si>
  <si>
    <t>DIRECTORA DE COMUNICACIONES</t>
  </si>
  <si>
    <t xml:space="preserve">PATRIA IVELISSE REYES RODRIGUEZ </t>
  </si>
  <si>
    <t xml:space="preserve">ENCARGADA DE LA DIVISIÓN DE PRENSA </t>
  </si>
  <si>
    <t>M</t>
  </si>
  <si>
    <t xml:space="preserve">MANUEL ENRIQUE PEREZ BAEZ </t>
  </si>
  <si>
    <t xml:space="preserve">ENCARGADO DE LA DIVISION DE PROTOCOLO </t>
  </si>
  <si>
    <t xml:space="preserve">DAVID SANTANA </t>
  </si>
  <si>
    <t>ANALISTA DE MEDIOS Y CONTENIDO</t>
  </si>
  <si>
    <t>14/12/2020</t>
  </si>
  <si>
    <t xml:space="preserve">LAURA A. PICHARDO BATISTA </t>
  </si>
  <si>
    <t xml:space="preserve">GESTOR DE PROTOCOLO </t>
  </si>
  <si>
    <t xml:space="preserve">ROMELIO MONTERO SANCHEZ </t>
  </si>
  <si>
    <t xml:space="preserve">FOTOGRAFO </t>
  </si>
  <si>
    <t>DIRECCIÓN JURIDICA</t>
  </si>
  <si>
    <t>17/08/2020</t>
  </si>
  <si>
    <t>GREY JOSEFINA PEÑA CABRAL</t>
  </si>
  <si>
    <t>DIRECTORA JURIDICA</t>
  </si>
  <si>
    <t xml:space="preserve">RAISA LIZBETH ABREU PEPEN </t>
  </si>
  <si>
    <t xml:space="preserve">ENCARGARGA DEL DEPARTAMENTO DE  ELABORACIÓN DE DOCUMENTOS LEGALES </t>
  </si>
  <si>
    <t>24/09/2020</t>
  </si>
  <si>
    <t>SEBASTIAN SAVIÑON</t>
  </si>
  <si>
    <t xml:space="preserve">ANALISTA LEGAL </t>
  </si>
  <si>
    <t xml:space="preserve">FERNANDO JOSE ALCANTARA DURAN </t>
  </si>
  <si>
    <t xml:space="preserve">PARALEGAL </t>
  </si>
  <si>
    <t xml:space="preserve">CORAL CARMONA </t>
  </si>
  <si>
    <t xml:space="preserve">TÉCNICO ADMINISTRATIVA </t>
  </si>
  <si>
    <t xml:space="preserve">DIIRECCIÓN ADMINISTRATIVA Y FINANCIERA </t>
  </si>
  <si>
    <t>CARLOS ELMUDESI</t>
  </si>
  <si>
    <t xml:space="preserve">DIRECTOR ADMINISTRATIVO &amp; FINANCIERO </t>
  </si>
  <si>
    <t xml:space="preserve">JUAN DE LA CRUZ  GONZALEZ BRITO </t>
  </si>
  <si>
    <t xml:space="preserve">ENCARGADO DE CONTABILIDAD </t>
  </si>
  <si>
    <t>26/10/2020</t>
  </si>
  <si>
    <t xml:space="preserve">NOELIA NATALIE PEREZ ABREU </t>
  </si>
  <si>
    <t xml:space="preserve">ANALISTA FINANCIERA </t>
  </si>
  <si>
    <t xml:space="preserve">BIENVENIDA ALTAGRACIA OSORIA RODRIGUEZ </t>
  </si>
  <si>
    <t>LAURA CELESTE SIMO</t>
  </si>
  <si>
    <t>16/11/2020</t>
  </si>
  <si>
    <t xml:space="preserve">HELEN ARIANA CASTILLO MENDEZ </t>
  </si>
  <si>
    <t xml:space="preserve">CARMEN PAOLA PEÑA COROMINAS </t>
  </si>
  <si>
    <t xml:space="preserve">COMPRAS Y CONTRATACIONES </t>
  </si>
  <si>
    <t>MARIA DE LOS ANGELES TAVAREZ TAVERAS</t>
  </si>
  <si>
    <t xml:space="preserve">ENCARGADA DEL DEPARTAMENTO DE COMPRAS Y CONTRATACIONES </t>
  </si>
  <si>
    <t xml:space="preserve">DAYANA PENELOPE ACOSTA RUSSO </t>
  </si>
  <si>
    <t xml:space="preserve">ANALISTA DE COMPRAS </t>
  </si>
  <si>
    <t xml:space="preserve">ACCESO A LA INFORMACIÓN </t>
  </si>
  <si>
    <t>15/05/2021</t>
  </si>
  <si>
    <t>RUDDY RAFAEL RAMOS ROMERO</t>
  </si>
  <si>
    <t>RESPONSABLE DE ACCESO A LA INFORMACIÓN</t>
  </si>
  <si>
    <t xml:space="preserve">DIVISIÓN DE SERVICIOS GENERALES </t>
  </si>
  <si>
    <t xml:space="preserve">HUASCAR RAMÓN RAMIREZ FELIZ </t>
  </si>
  <si>
    <t xml:space="preserve">ENCARGADO  DE LA DIVISIÓN  SERVICIOS GENERALES </t>
  </si>
  <si>
    <t xml:space="preserve">DEPARTAMENTO DE TÉCNOLOGIAS DE LA INFORMACIÓN Y COMUNICACIÓN </t>
  </si>
  <si>
    <t xml:space="preserve">CRISTIAN ADALBERTO ALVAREZ HENRIQUEZ </t>
  </si>
  <si>
    <t xml:space="preserve">ENCARGADO DEL DEPARTAMENTO DE TÉCNOLOGIA </t>
  </si>
  <si>
    <t>27/08/2020</t>
  </si>
  <si>
    <t xml:space="preserve">CESAR GUERRERO </t>
  </si>
  <si>
    <t>ANALISTA  INFORMÁTICO</t>
  </si>
  <si>
    <t xml:space="preserve">DIRECCIÓN DE PROMOCIÓN DE ALIANZAS PÚBLICO PRIVADAS </t>
  </si>
  <si>
    <t>IZALIA LÓPEZ</t>
  </si>
  <si>
    <t>DIRECTORA DE  PROMOCIÓN Y MODALIDAD DE CONTRATACIÓN APP</t>
  </si>
  <si>
    <t xml:space="preserve">JULIA ADRIANA SÁNCHEZ MONTERO       </t>
  </si>
  <si>
    <t>ANALISTA DE PROMOCIÓN APP</t>
  </si>
  <si>
    <t>DIRECCIÓN TÉCNICA</t>
  </si>
  <si>
    <t xml:space="preserve">ELIARDO RAMÓN CAIRO BENOIT </t>
  </si>
  <si>
    <t>DIRECTOR TÉCNICO</t>
  </si>
  <si>
    <t>17/11/2020</t>
  </si>
  <si>
    <t xml:space="preserve">ELBA PATRICIA MÉNDEZ ROSARIO </t>
  </si>
  <si>
    <t xml:space="preserve">ENCARGADA DE ANALISIS Y EVALUACIÓN DE PROYECTOS </t>
  </si>
  <si>
    <t>OSCAR ANTONIO POLANCO MARRERO</t>
  </si>
  <si>
    <t>ENCARGADO DE DEPARTAMENTO DE ANTEPROYECTOS Y PRESENTACIÓN DE INICIATIVAS</t>
  </si>
  <si>
    <t xml:space="preserve">OSCAR REYNALDO MOLINA LAGARES </t>
  </si>
  <si>
    <t xml:space="preserve">SUPERVISOR DE OBRA </t>
  </si>
  <si>
    <t>15/04/2021</t>
  </si>
  <si>
    <t xml:space="preserve">IVANA CABRAL MEJIA </t>
  </si>
  <si>
    <t>ANALISTA II DE ANTEPROYECTOS Y PRESENTACIÓN DE INICIATIVAS</t>
  </si>
  <si>
    <t>28/04/2021</t>
  </si>
  <si>
    <t xml:space="preserve">MASSIEL INDHIRA GARCIA ORTIZ </t>
  </si>
  <si>
    <t xml:space="preserve">ANALISTA II DEL DEPARTAMENTO DE ANALISIS Y EVALUACIÓN DE PROYECTOS      </t>
  </si>
  <si>
    <t xml:space="preserve">ROCIO VIRGINIA DULUC VALDEZ </t>
  </si>
  <si>
    <t xml:space="preserve">ANALISTA DE ANTEPROYECTOS  </t>
  </si>
  <si>
    <t>PAOLA PAREDES</t>
  </si>
  <si>
    <t xml:space="preserve">DIVISIÓN DE REGISTRO DE BANCO DE PROYECTOS </t>
  </si>
  <si>
    <t>FELIPE MEJIA</t>
  </si>
  <si>
    <t xml:space="preserve">ENCARGADO DE DIVISIÓN DE REGISTRO Y BANCO DE PROYECTOS </t>
  </si>
  <si>
    <t>DIRECCIÓN DE GESTIÓN Y SUPERVISIÓN</t>
  </si>
  <si>
    <t xml:space="preserve">ALAN JIMENEZ MARTINEZ </t>
  </si>
  <si>
    <t>DIRECCIÓN DE GESTIÓN &amp; SUPERVISION DE CONTRATO</t>
  </si>
  <si>
    <t>21/09/2020</t>
  </si>
  <si>
    <t>MAITE DEL TORO TORAL</t>
  </si>
  <si>
    <t>ENCARGADA DE DEPARTAMENTO DE GESTIÓN DE CONTRATO</t>
  </si>
  <si>
    <t xml:space="preserve">ANGELO JOSE GÓMEZ ENCARNACIÓN </t>
  </si>
  <si>
    <t xml:space="preserve">ENCARGADO ESTRUCTURACIÓN DE PROCESOS COMPETITIVOS </t>
  </si>
  <si>
    <t xml:space="preserve">LEOMIR PEREZ CAMACARO </t>
  </si>
  <si>
    <t xml:space="preserve">TÉCNICO ADMINISTATIVA </t>
  </si>
  <si>
    <t xml:space="preserve">ARTHUR MARTINEZ </t>
  </si>
  <si>
    <t>ANALISTA I ESTRUCTURACIÓN DE PROCESOS COMPETITIVOS</t>
  </si>
  <si>
    <t xml:space="preserve">MIGUELINA ISABEL VALDEZ GONZALEZ </t>
  </si>
  <si>
    <t xml:space="preserve">ANALISTA II ESTRUCTURACIÓN DE PROCESOS COMPETITIVOS </t>
  </si>
  <si>
    <t>TOTALES GENERALES</t>
  </si>
  <si>
    <t xml:space="preserve">RAIZA BATISTA </t>
  </si>
  <si>
    <t>WENDY NUÑEZ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</si>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</sst>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22"/>
      <name val="Century Gothic"/>
      <family val="2"/>
    </font>
    <font>
      <sz val="22"/>
      <name val="Century Gothic"/>
      <family val="2"/>
    </font>
    <font>
      <sz val="26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17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wrapText="1"/>
    </xf>
    <xf numFmtId="0" fontId="4" fillId="0" borderId="0" xfId="3" applyFont="1" applyAlignment="1">
      <alignment horizontal="center"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9" fillId="0" borderId="0" xfId="3" applyFont="1"/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1" xfId="3" applyNumberFormat="1" applyFont="1" applyBorder="1"/>
    <xf numFmtId="166" fontId="12" fillId="0" borderId="3" xfId="3" applyNumberFormat="1" applyFont="1" applyBorder="1"/>
    <xf numFmtId="166" fontId="12" fillId="0" borderId="2" xfId="3" applyNumberFormat="1" applyFont="1" applyBorder="1"/>
    <xf numFmtId="0" fontId="13" fillId="0" borderId="4" xfId="3" applyFont="1" applyBorder="1" applyAlignment="1">
      <alignment horizontal="left"/>
    </xf>
    <xf numFmtId="165" fontId="13" fillId="0" borderId="4" xfId="3" applyNumberFormat="1" applyFont="1" applyBorder="1" applyAlignment="1">
      <alignment horizontal="center"/>
    </xf>
    <xf numFmtId="165" fontId="13" fillId="0" borderId="4" xfId="1" applyNumberFormat="1" applyFont="1" applyBorder="1" applyAlignment="1">
      <alignment horizontal="center"/>
    </xf>
    <xf numFmtId="166" fontId="13" fillId="0" borderId="4" xfId="3" applyNumberFormat="1" applyFont="1" applyBorder="1" applyAlignment="1">
      <alignment horizontal="center"/>
    </xf>
    <xf numFmtId="0" fontId="13" fillId="0" borderId="4" xfId="3" applyFont="1" applyBorder="1" applyAlignment="1">
      <alignment horizontal="center"/>
    </xf>
    <xf numFmtId="0" fontId="13" fillId="0" borderId="4" xfId="3" applyFont="1" applyBorder="1" applyAlignment="1">
      <alignment horizontal="left" wrapText="1"/>
    </xf>
    <xf numFmtId="166" fontId="12" fillId="0" borderId="1" xfId="3" applyNumberFormat="1" applyFont="1" applyBorder="1" applyAlignment="1">
      <alignment horizontal="center"/>
    </xf>
    <xf numFmtId="166" fontId="12" fillId="0" borderId="3" xfId="3" applyNumberFormat="1" applyFont="1" applyBorder="1" applyAlignment="1">
      <alignment horizontal="center"/>
    </xf>
    <xf numFmtId="166" fontId="12" fillId="0" borderId="2" xfId="3" applyNumberFormat="1" applyFont="1" applyBorder="1" applyAlignment="1">
      <alignment horizontal="center"/>
    </xf>
    <xf numFmtId="165" fontId="12" fillId="0" borderId="4" xfId="3" applyNumberFormat="1" applyFont="1" applyBorder="1" applyAlignment="1">
      <alignment horizontal="center"/>
    </xf>
    <xf numFmtId="165" fontId="12" fillId="2" borderId="4" xfId="3" applyNumberFormat="1" applyFont="1" applyFill="1" applyBorder="1" applyAlignment="1">
      <alignment horizontal="center"/>
    </xf>
    <xf numFmtId="166" fontId="12" fillId="0" borderId="1" xfId="3" applyNumberFormat="1" applyFont="1" applyBorder="1" applyAlignment="1">
      <alignment horizontal="left"/>
    </xf>
    <xf numFmtId="166" fontId="12" fillId="0" borderId="3" xfId="3" applyNumberFormat="1" applyFont="1" applyBorder="1" applyAlignment="1">
      <alignment horizontal="left"/>
    </xf>
    <xf numFmtId="166" fontId="12" fillId="0" borderId="2" xfId="3" applyNumberFormat="1" applyFont="1" applyBorder="1" applyAlignment="1">
      <alignment horizontal="left"/>
    </xf>
    <xf numFmtId="166" fontId="13" fillId="0" borderId="2" xfId="3" applyNumberFormat="1" applyFont="1" applyBorder="1" applyAlignment="1">
      <alignment horizontal="left"/>
    </xf>
    <xf numFmtId="165" fontId="13" fillId="0" borderId="1" xfId="1" applyNumberFormat="1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2" borderId="1" xfId="3" applyNumberFormat="1" applyFont="1" applyFill="1" applyBorder="1" applyAlignment="1">
      <alignment horizontal="center"/>
    </xf>
    <xf numFmtId="166" fontId="12" fillId="0" borderId="2" xfId="3" applyNumberFormat="1" applyFont="1" applyBorder="1" applyAlignment="1">
      <alignment horizontal="center"/>
    </xf>
    <xf numFmtId="165" fontId="12" fillId="0" borderId="1" xfId="3" applyNumberFormat="1" applyFont="1" applyBorder="1" applyAlignment="1">
      <alignment horizontal="center"/>
    </xf>
    <xf numFmtId="166" fontId="13" fillId="0" borderId="4" xfId="3" applyNumberFormat="1" applyFont="1" applyBorder="1" applyAlignment="1">
      <alignment horizontal="left"/>
    </xf>
    <xf numFmtId="165" fontId="13" fillId="0" borderId="1" xfId="3" applyNumberFormat="1" applyFont="1" applyBorder="1" applyAlignment="1">
      <alignment horizontal="center"/>
    </xf>
    <xf numFmtId="166" fontId="13" fillId="0" borderId="1" xfId="3" applyNumberFormat="1" applyFont="1" applyBorder="1" applyAlignment="1">
      <alignment horizontal="center"/>
    </xf>
    <xf numFmtId="44" fontId="12" fillId="2" borderId="4" xfId="3" applyNumberFormat="1" applyFont="1" applyFill="1" applyBorder="1" applyAlignment="1">
      <alignment horizontal="center"/>
    </xf>
    <xf numFmtId="166" fontId="13" fillId="0" borderId="1" xfId="3" applyNumberFormat="1" applyFont="1" applyBorder="1" applyAlignment="1">
      <alignment wrapText="1"/>
    </xf>
    <xf numFmtId="166" fontId="13" fillId="0" borderId="4" xfId="3" applyNumberFormat="1" applyFont="1" applyBorder="1" applyAlignment="1">
      <alignment horizontal="center" wrapText="1"/>
    </xf>
    <xf numFmtId="166" fontId="13" fillId="0" borderId="2" xfId="3" applyNumberFormat="1" applyFont="1" applyBorder="1" applyAlignment="1">
      <alignment horizontal="center"/>
    </xf>
    <xf numFmtId="166" fontId="13" fillId="0" borderId="1" xfId="3" applyNumberFormat="1" applyFont="1" applyBorder="1" applyAlignment="1">
      <alignment horizontal="left"/>
    </xf>
    <xf numFmtId="166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left"/>
    </xf>
    <xf numFmtId="0" fontId="11" fillId="0" borderId="7" xfId="3" applyFont="1" applyBorder="1" applyAlignment="1">
      <alignment horizontal="left"/>
    </xf>
    <xf numFmtId="0" fontId="13" fillId="0" borderId="8" xfId="3" applyFont="1" applyBorder="1" applyAlignment="1">
      <alignment horizontal="left"/>
    </xf>
    <xf numFmtId="0" fontId="13" fillId="0" borderId="8" xfId="3" applyFont="1" applyBorder="1" applyAlignment="1">
      <alignment horizontal="center"/>
    </xf>
    <xf numFmtId="0" fontId="11" fillId="0" borderId="7" xfId="3" applyFont="1" applyBorder="1"/>
    <xf numFmtId="0" fontId="11" fillId="0" borderId="4" xfId="3" applyFont="1" applyBorder="1"/>
    <xf numFmtId="0" fontId="11" fillId="0" borderId="8" xfId="3" applyFont="1" applyBorder="1"/>
    <xf numFmtId="0" fontId="11" fillId="0" borderId="9" xfId="3" applyFont="1" applyBorder="1"/>
    <xf numFmtId="0" fontId="11" fillId="0" borderId="0" xfId="3" applyFont="1"/>
    <xf numFmtId="0" fontId="11" fillId="0" borderId="4" xfId="3" applyFont="1" applyBorder="1" applyAlignment="1">
      <alignment horizontal="center"/>
    </xf>
    <xf numFmtId="0" fontId="11" fillId="0" borderId="3" xfId="3" applyFont="1" applyBorder="1"/>
    <xf numFmtId="166" fontId="12" fillId="0" borderId="4" xfId="3" applyNumberFormat="1" applyFont="1" applyBorder="1" applyAlignment="1">
      <alignment horizontal="center"/>
    </xf>
    <xf numFmtId="166" fontId="12" fillId="0" borderId="3" xfId="3" applyNumberFormat="1" applyFont="1" applyBorder="1" applyAlignment="1">
      <alignment horizontal="center"/>
    </xf>
    <xf numFmtId="166" fontId="12" fillId="0" borderId="6" xfId="3" applyNumberFormat="1" applyFont="1" applyBorder="1" applyAlignment="1">
      <alignment horizontal="left"/>
    </xf>
    <xf numFmtId="166" fontId="13" fillId="0" borderId="4" xfId="3" applyNumberFormat="1" applyFont="1" applyBorder="1" applyAlignment="1">
      <alignment horizontal="left" wrapText="1"/>
    </xf>
    <xf numFmtId="166" fontId="12" fillId="0" borderId="8" xfId="3" applyNumberFormat="1" applyFont="1" applyBorder="1" applyAlignment="1">
      <alignment horizontal="center"/>
    </xf>
    <xf numFmtId="0" fontId="13" fillId="0" borderId="2" xfId="3" applyFont="1" applyBorder="1" applyAlignment="1">
      <alignment horizontal="left"/>
    </xf>
    <xf numFmtId="165" fontId="13" fillId="0" borderId="4" xfId="1" applyNumberFormat="1" applyFont="1" applyFill="1" applyBorder="1" applyAlignment="1">
      <alignment horizontal="center"/>
    </xf>
    <xf numFmtId="165" fontId="13" fillId="0" borderId="1" xfId="1" applyNumberFormat="1" applyFont="1" applyFill="1" applyBorder="1" applyAlignment="1">
      <alignment horizontal="center"/>
    </xf>
    <xf numFmtId="0" fontId="13" fillId="0" borderId="2" xfId="3" applyFont="1" applyBorder="1" applyAlignment="1">
      <alignment horizontal="center"/>
    </xf>
    <xf numFmtId="0" fontId="11" fillId="0" borderId="5" xfId="3" applyFont="1" applyBorder="1" applyAlignment="1">
      <alignment horizontal="center"/>
    </xf>
    <xf numFmtId="166" fontId="13" fillId="0" borderId="10" xfId="3" applyNumberFormat="1" applyFont="1" applyBorder="1" applyAlignment="1">
      <alignment horizontal="center"/>
    </xf>
    <xf numFmtId="166" fontId="13" fillId="0" borderId="6" xfId="3" applyNumberFormat="1" applyFont="1" applyBorder="1" applyAlignment="1">
      <alignment horizontal="center"/>
    </xf>
    <xf numFmtId="166" fontId="13" fillId="0" borderId="11" xfId="3" applyNumberFormat="1" applyFont="1" applyBorder="1" applyAlignment="1">
      <alignment horizontal="center"/>
    </xf>
    <xf numFmtId="0" fontId="11" fillId="0" borderId="9" xfId="3" applyFont="1" applyBorder="1" applyAlignment="1">
      <alignment horizontal="center"/>
    </xf>
    <xf numFmtId="166" fontId="13" fillId="0" borderId="7" xfId="3" applyNumberFormat="1" applyFont="1" applyBorder="1" applyAlignment="1">
      <alignment horizontal="center"/>
    </xf>
    <xf numFmtId="166" fontId="13" fillId="0" borderId="8" xfId="3" applyNumberFormat="1" applyFont="1" applyBorder="1" applyAlignment="1">
      <alignment horizontal="center"/>
    </xf>
    <xf numFmtId="166" fontId="13" fillId="0" borderId="12" xfId="3" applyNumberFormat="1" applyFont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0" fontId="4" fillId="0" borderId="0" xfId="3" applyFont="1" applyAlignment="1">
      <alignment horizontal="center"/>
    </xf>
    <xf numFmtId="43" fontId="5" fillId="0" borderId="0" xfId="1" applyFont="1"/>
    <xf numFmtId="165" fontId="5" fillId="0" borderId="0" xfId="3" applyNumberFormat="1" applyFont="1"/>
    <xf numFmtId="43" fontId="14" fillId="0" borderId="0" xfId="1" applyFont="1"/>
    <xf numFmtId="165" fontId="5" fillId="0" borderId="0" xfId="1" applyNumberFormat="1" applyFont="1"/>
    <xf numFmtId="0" fontId="15" fillId="0" borderId="0" xfId="3" applyFont="1" applyAlignment="1">
      <alignment horizontal="center" vertical="center" wrapText="1"/>
    </xf>
    <xf numFmtId="44" fontId="15" fillId="0" borderId="0" xfId="3" applyNumberFormat="1" applyFont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 wrapText="1"/>
    </xf>
    <xf numFmtId="43" fontId="16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6" fillId="0" borderId="0" xfId="3" applyFont="1"/>
    <xf numFmtId="0" fontId="16" fillId="0" borderId="0" xfId="3" applyFont="1" applyAlignment="1">
      <alignment horizontal="center"/>
    </xf>
    <xf numFmtId="43" fontId="16" fillId="0" borderId="0" xfId="1" applyFont="1" applyAlignment="1">
      <alignment horizontal="center"/>
    </xf>
    <xf numFmtId="43" fontId="16" fillId="0" borderId="0" xfId="1" applyFont="1" applyAlignment="1">
      <alignment wrapText="1"/>
    </xf>
    <xf numFmtId="0" fontId="15" fillId="0" borderId="0" xfId="3" applyFont="1" applyAlignment="1">
      <alignment horizontal="center"/>
    </xf>
    <xf numFmtId="44" fontId="15" fillId="0" borderId="0" xfId="3" applyNumberFormat="1" applyFont="1" applyAlignment="1">
      <alignment horizontal="center"/>
    </xf>
    <xf numFmtId="43" fontId="15" fillId="0" borderId="0" xfId="1" applyFont="1" applyAlignment="1">
      <alignment wrapText="1"/>
    </xf>
    <xf numFmtId="0" fontId="15" fillId="0" borderId="0" xfId="3" applyFont="1"/>
    <xf numFmtId="43" fontId="15" fillId="0" borderId="0" xfId="1" applyFont="1" applyAlignment="1">
      <alignment horizontal="center" vertical="center" wrapText="1"/>
    </xf>
    <xf numFmtId="4" fontId="16" fillId="0" borderId="0" xfId="3" applyNumberFormat="1" applyFont="1" applyAlignment="1">
      <alignment horizontal="center" vertical="center" wrapText="1"/>
    </xf>
    <xf numFmtId="14" fontId="16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43" fontId="15" fillId="0" borderId="0" xfId="3" applyNumberFormat="1" applyFont="1" applyAlignment="1">
      <alignment horizontal="center" vertical="center" wrapText="1"/>
    </xf>
    <xf numFmtId="43" fontId="15" fillId="0" borderId="0" xfId="1" applyFont="1"/>
    <xf numFmtId="43" fontId="16" fillId="0" borderId="0" xfId="1" applyFont="1" applyAlignment="1">
      <alignment horizontal="right" vertical="center" wrapText="1"/>
    </xf>
    <xf numFmtId="4" fontId="16" fillId="0" borderId="0" xfId="3" applyNumberFormat="1" applyFont="1" applyAlignment="1">
      <alignment horizontal="right" vertical="center" wrapText="1"/>
    </xf>
  </cellXfs>
  <cellStyles count="5">
    <cellStyle name="Millares" xfId="1" builtinId="3"/>
    <cellStyle name="Normal" xfId="0" builtinId="0"/>
    <cellStyle name="Normal 2" xfId="2" xr:uid="{8142598F-83F5-44FE-B816-4128CC76C6A7}"/>
    <cellStyle name="Normal_Hoja1" xfId="3" xr:uid="{9FAAC4BD-4E06-408E-9650-FB4A569CB277}"/>
    <cellStyle name="Normal_Nomina" xfId="4" xr:uid="{BB276B7E-5BF5-4E68-BA71-5CC8855C97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62C63C7C-D216-4DBF-94B0-A297DFA85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082040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2476500</xdr:colOff>
      <xdr:row>84</xdr:row>
      <xdr:rowOff>160020</xdr:rowOff>
    </xdr:from>
    <xdr:ext cx="5692140" cy="1346563"/>
    <xdr:pic>
      <xdr:nvPicPr>
        <xdr:cNvPr id="3" name="Imagen 2">
          <a:extLst>
            <a:ext uri="{FF2B5EF4-FFF2-40B4-BE49-F238E27FC236}">
              <a16:creationId xmlns:a16="http://schemas.microsoft.com/office/drawing/2014/main" id="{A2FFDA49-808F-4B83-95DA-9FFA48358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5580" y="45575220"/>
          <a:ext cx="5692140" cy="1346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9700260</xdr:colOff>
      <xdr:row>85</xdr:row>
      <xdr:rowOff>312420</xdr:rowOff>
    </xdr:from>
    <xdr:ext cx="5212806" cy="4701903"/>
    <xdr:pic>
      <xdr:nvPicPr>
        <xdr:cNvPr id="4" name="Imagen 3">
          <a:extLst>
            <a:ext uri="{FF2B5EF4-FFF2-40B4-BE49-F238E27FC236}">
              <a16:creationId xmlns:a16="http://schemas.microsoft.com/office/drawing/2014/main" id="{7D26A924-2400-4432-A177-336BE9AB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99340" y="46200060"/>
          <a:ext cx="5212806" cy="4701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1775460</xdr:colOff>
      <xdr:row>84</xdr:row>
      <xdr:rowOff>91440</xdr:rowOff>
    </xdr:from>
    <xdr:ext cx="5117737" cy="1324429"/>
    <xdr:pic>
      <xdr:nvPicPr>
        <xdr:cNvPr id="5" name="Imagen 4">
          <a:extLst>
            <a:ext uri="{FF2B5EF4-FFF2-40B4-BE49-F238E27FC236}">
              <a16:creationId xmlns:a16="http://schemas.microsoft.com/office/drawing/2014/main" id="{9D9B1768-1A8F-4F1A-8E03-C5F74E17D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66100" y="45506640"/>
          <a:ext cx="5117737" cy="132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2F08-40DB-4E1D-AC8E-24E719862C82}">
  <dimension ref="A1:BO112"/>
  <sheetViews>
    <sheetView showGridLines="0" tabSelected="1" zoomScale="42" zoomScaleNormal="42" zoomScaleSheetLayoutView="49" workbookViewId="0">
      <pane xSplit="6" ySplit="16" topLeftCell="G43" activePane="bottomRight" state="frozen"/>
      <selection pane="topRight" activeCell="F1" sqref="F1"/>
      <selection pane="bottomLeft" activeCell="A15" sqref="A15"/>
      <selection pane="bottomRight" activeCell="E45" sqref="E45"/>
    </sheetView>
  </sheetViews>
  <sheetFormatPr baseColWidth="10" defaultColWidth="11.44140625" defaultRowHeight="13.2" x14ac:dyDescent="0.25"/>
  <cols>
    <col min="1" max="1" width="15.6640625" style="1" customWidth="1"/>
    <col min="2" max="3" width="35.109375" style="1" customWidth="1"/>
    <col min="4" max="4" width="35.44140625" style="1" customWidth="1"/>
    <col min="5" max="5" width="104.6640625" style="1" customWidth="1"/>
    <col min="6" max="6" width="151.33203125" style="1" bestFit="1" customWidth="1"/>
    <col min="7" max="7" width="36.33203125" style="1" customWidth="1"/>
    <col min="8" max="8" width="49.88671875" style="1" customWidth="1"/>
    <col min="9" max="9" width="39.6640625" style="1" customWidth="1"/>
    <col min="10" max="10" width="37.88671875" style="1" customWidth="1"/>
    <col min="11" max="11" width="44.109375" style="1" customWidth="1"/>
    <col min="12" max="12" width="46.88671875" style="1" customWidth="1"/>
    <col min="13" max="13" width="40.6640625" style="1" customWidth="1"/>
    <col min="14" max="14" width="38.44140625" style="1" customWidth="1"/>
    <col min="15" max="15" width="41.6640625" style="1" bestFit="1" customWidth="1"/>
    <col min="16" max="16" width="40.88671875" style="1" bestFit="1" customWidth="1"/>
    <col min="17" max="17" width="41.109375" style="1" customWidth="1"/>
    <col min="18" max="16384" width="11.44140625" style="1"/>
  </cols>
  <sheetData>
    <row r="1" spans="1:17" ht="37.5" customHeight="1" x14ac:dyDescent="0.25"/>
    <row r="2" spans="1:17" ht="37.5" customHeight="1" x14ac:dyDescent="0.45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37.5" customHeight="1" x14ac:dyDescent="0.45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ht="37.5" customHeight="1" x14ac:dyDescent="0.45">
      <c r="D4" s="2"/>
      <c r="E4" s="2"/>
      <c r="F4" s="4" t="s">
        <v>0</v>
      </c>
      <c r="G4" s="2"/>
      <c r="H4" s="2"/>
      <c r="I4" s="2"/>
      <c r="J4" s="2"/>
      <c r="K4" s="2"/>
      <c r="L4" s="2"/>
      <c r="M4" s="2"/>
      <c r="N4" s="2"/>
      <c r="O4" s="2"/>
      <c r="P4" s="2"/>
      <c r="Q4" s="3"/>
    </row>
    <row r="5" spans="1:17" ht="37.5" customHeight="1" x14ac:dyDescent="0.45">
      <c r="D5" s="5"/>
      <c r="E5" s="5"/>
      <c r="F5" s="6" t="s">
        <v>1</v>
      </c>
      <c r="G5" s="5"/>
      <c r="H5" s="5"/>
      <c r="I5" s="5"/>
      <c r="J5" s="5"/>
      <c r="K5" s="5"/>
      <c r="L5" s="5"/>
      <c r="M5" s="5"/>
      <c r="N5" s="5"/>
      <c r="O5" s="5"/>
      <c r="P5" s="5"/>
      <c r="Q5" s="3"/>
    </row>
    <row r="6" spans="1:17" ht="37.5" customHeight="1" x14ac:dyDescent="0.45">
      <c r="D6" s="7"/>
      <c r="E6" s="7"/>
      <c r="F6" s="8" t="s">
        <v>2</v>
      </c>
      <c r="G6" s="7"/>
      <c r="H6" s="7"/>
      <c r="I6" s="7"/>
      <c r="J6" s="7"/>
      <c r="K6" s="7"/>
      <c r="L6" s="7"/>
      <c r="M6" s="7"/>
      <c r="N6" s="7"/>
      <c r="O6" s="7"/>
      <c r="P6" s="7"/>
      <c r="Q6" s="3"/>
    </row>
    <row r="7" spans="1:17" ht="37.5" customHeight="1" x14ac:dyDescent="0.45">
      <c r="D7" s="8"/>
      <c r="E7" s="8"/>
      <c r="F7" s="8"/>
      <c r="G7" s="8"/>
      <c r="H7" s="8"/>
      <c r="I7" s="8"/>
      <c r="J7" s="8"/>
      <c r="K7" s="8"/>
      <c r="L7" s="8"/>
      <c r="M7" s="8"/>
      <c r="N7" s="9"/>
      <c r="O7" s="9"/>
      <c r="P7" s="8"/>
      <c r="Q7" s="3"/>
    </row>
    <row r="8" spans="1:17" ht="37.5" customHeight="1" thickBot="1" x14ac:dyDescent="0.5">
      <c r="D8" s="3"/>
      <c r="E8" s="3"/>
      <c r="F8" s="3"/>
      <c r="G8" s="3"/>
      <c r="H8" s="3"/>
      <c r="I8" s="3"/>
      <c r="J8" s="3"/>
      <c r="K8" s="3"/>
      <c r="L8" s="10"/>
      <c r="M8" s="10"/>
      <c r="N8" s="11"/>
      <c r="O8" s="9"/>
      <c r="P8" s="3"/>
      <c r="Q8" s="3"/>
    </row>
    <row r="9" spans="1:17" ht="37.5" customHeight="1" thickBot="1" x14ac:dyDescent="0.45">
      <c r="D9" s="12"/>
      <c r="E9" s="13"/>
      <c r="F9" s="13"/>
      <c r="G9" s="13"/>
      <c r="H9" s="14" t="s">
        <v>3</v>
      </c>
      <c r="I9" s="15" t="s">
        <v>4</v>
      </c>
      <c r="J9" s="16"/>
      <c r="K9" s="17" t="s">
        <v>5</v>
      </c>
      <c r="L9" s="17"/>
      <c r="M9" s="17"/>
      <c r="N9" s="17"/>
      <c r="O9" s="16"/>
      <c r="P9" s="13"/>
      <c r="Q9" s="18"/>
    </row>
    <row r="10" spans="1:17" ht="126.6" customHeight="1" thickBot="1" x14ac:dyDescent="0.3">
      <c r="A10" s="19" t="s">
        <v>6</v>
      </c>
      <c r="B10" s="19" t="s">
        <v>7</v>
      </c>
      <c r="C10" s="19" t="s">
        <v>8</v>
      </c>
      <c r="D10" s="19" t="s">
        <v>9</v>
      </c>
      <c r="E10" s="19" t="s">
        <v>10</v>
      </c>
      <c r="F10" s="20" t="s">
        <v>11</v>
      </c>
      <c r="G10" s="20" t="s">
        <v>12</v>
      </c>
      <c r="H10" s="20" t="s">
        <v>13</v>
      </c>
      <c r="I10" s="21" t="s">
        <v>14</v>
      </c>
      <c r="J10" s="20" t="s">
        <v>15</v>
      </c>
      <c r="K10" s="20" t="s">
        <v>16</v>
      </c>
      <c r="L10" s="20" t="s">
        <v>17</v>
      </c>
      <c r="M10" s="19" t="s">
        <v>18</v>
      </c>
      <c r="N10" s="21" t="s">
        <v>19</v>
      </c>
      <c r="O10" s="22" t="s">
        <v>20</v>
      </c>
      <c r="P10" s="20" t="s">
        <v>21</v>
      </c>
      <c r="Q10" s="21" t="s">
        <v>22</v>
      </c>
    </row>
    <row r="11" spans="1:17" ht="48.6" customHeight="1" thickBot="1" x14ac:dyDescent="0.5">
      <c r="A11" s="23"/>
      <c r="B11" s="24" t="s">
        <v>23</v>
      </c>
      <c r="C11" s="25"/>
      <c r="D11" s="25"/>
      <c r="E11" s="25"/>
      <c r="F11" s="26"/>
      <c r="G11" s="27"/>
      <c r="H11" s="28"/>
      <c r="I11" s="29"/>
      <c r="J11" s="29"/>
      <c r="K11" s="29"/>
      <c r="L11" s="29"/>
      <c r="M11" s="29"/>
      <c r="N11" s="29"/>
      <c r="O11" s="29"/>
      <c r="P11" s="29"/>
      <c r="Q11" s="29"/>
    </row>
    <row r="12" spans="1:17" ht="37.200000000000003" customHeight="1" thickBot="1" x14ac:dyDescent="0.5">
      <c r="A12" s="23">
        <v>1</v>
      </c>
      <c r="B12" s="30" t="s">
        <v>24</v>
      </c>
      <c r="C12" s="30">
        <v>44563</v>
      </c>
      <c r="D12" s="31" t="s">
        <v>25</v>
      </c>
      <c r="E12" s="27" t="s">
        <v>26</v>
      </c>
      <c r="F12" s="27" t="s">
        <v>27</v>
      </c>
      <c r="G12" s="31" t="s">
        <v>28</v>
      </c>
      <c r="H12" s="28">
        <v>200000</v>
      </c>
      <c r="I12" s="29">
        <f>+H12*2.87%</f>
        <v>5740</v>
      </c>
      <c r="J12" s="29">
        <f>156000*3.04%</f>
        <v>4742.3999999999996</v>
      </c>
      <c r="K12" s="29">
        <f>H12-I12-J12</f>
        <v>189517.6</v>
      </c>
      <c r="L12" s="29">
        <v>35962.339999999997</v>
      </c>
      <c r="M12" s="29"/>
      <c r="N12" s="29"/>
      <c r="O12" s="29"/>
      <c r="P12" s="29">
        <f>I12+J12+L12+M12+N12+O12</f>
        <v>46444.74</v>
      </c>
      <c r="Q12" s="29">
        <f>H12-I12-J12-L12</f>
        <v>153555.26</v>
      </c>
    </row>
    <row r="13" spans="1:17" ht="66" customHeight="1" thickBot="1" x14ac:dyDescent="0.5">
      <c r="A13" s="23">
        <v>2</v>
      </c>
      <c r="B13" s="30">
        <v>44199</v>
      </c>
      <c r="C13" s="30">
        <v>44563</v>
      </c>
      <c r="D13" s="31" t="s">
        <v>25</v>
      </c>
      <c r="E13" s="27" t="s">
        <v>29</v>
      </c>
      <c r="F13" s="32" t="s">
        <v>30</v>
      </c>
      <c r="G13" s="31" t="s">
        <v>28</v>
      </c>
      <c r="H13" s="28">
        <v>75000</v>
      </c>
      <c r="I13" s="29">
        <f>+H13*2.87%</f>
        <v>2152.5</v>
      </c>
      <c r="J13" s="29">
        <f>H13*3.04%</f>
        <v>2280</v>
      </c>
      <c r="K13" s="29">
        <f>H13-I13-J13</f>
        <v>70567.5</v>
      </c>
      <c r="L13" s="29">
        <v>6309.35</v>
      </c>
      <c r="M13" s="29"/>
      <c r="N13" s="29"/>
      <c r="O13" s="29"/>
      <c r="P13" s="29">
        <f>I13+J13+L13+M13+N13+O13</f>
        <v>10741.85</v>
      </c>
      <c r="Q13" s="29">
        <f>H13-I13-J13-L13</f>
        <v>64258.15</v>
      </c>
    </row>
    <row r="14" spans="1:17" ht="48.6" customHeight="1" thickBot="1" x14ac:dyDescent="0.5">
      <c r="A14" s="23">
        <v>3</v>
      </c>
      <c r="B14" s="30">
        <v>44207</v>
      </c>
      <c r="C14" s="30">
        <v>44566</v>
      </c>
      <c r="D14" s="31" t="s">
        <v>25</v>
      </c>
      <c r="E14" s="27" t="s">
        <v>31</v>
      </c>
      <c r="F14" s="32" t="s">
        <v>32</v>
      </c>
      <c r="G14" s="31" t="s">
        <v>28</v>
      </c>
      <c r="H14" s="28">
        <v>70000</v>
      </c>
      <c r="I14" s="29">
        <f>+H14*2.87%</f>
        <v>2009</v>
      </c>
      <c r="J14" s="29">
        <f>H14*3.04%</f>
        <v>2128</v>
      </c>
      <c r="K14" s="29">
        <f>H14-I14-J14</f>
        <v>65863</v>
      </c>
      <c r="L14" s="29">
        <v>5368.45</v>
      </c>
      <c r="M14" s="29"/>
      <c r="N14" s="29"/>
      <c r="O14" s="29"/>
      <c r="P14" s="29">
        <f>I14+J14+L14+M14+N14+O14</f>
        <v>9505.4500000000007</v>
      </c>
      <c r="Q14" s="29">
        <f>H14-I14-J14-L14</f>
        <v>60494.55</v>
      </c>
    </row>
    <row r="15" spans="1:17" ht="35.4" customHeight="1" thickBot="1" x14ac:dyDescent="0.5">
      <c r="A15" s="23"/>
      <c r="B15" s="33" t="s">
        <v>33</v>
      </c>
      <c r="C15" s="34"/>
      <c r="D15" s="34"/>
      <c r="E15" s="34"/>
      <c r="F15" s="35"/>
      <c r="G15" s="36"/>
      <c r="H15" s="37">
        <f>H12+H13+H14</f>
        <v>345000</v>
      </c>
      <c r="I15" s="37">
        <f t="shared" ref="I15:Q15" si="0">I12+I13+I14</f>
        <v>9901.5</v>
      </c>
      <c r="J15" s="37">
        <f t="shared" si="0"/>
        <v>9150.4</v>
      </c>
      <c r="K15" s="37">
        <f t="shared" si="0"/>
        <v>325948.09999999998</v>
      </c>
      <c r="L15" s="37">
        <f t="shared" si="0"/>
        <v>47640.139999999992</v>
      </c>
      <c r="M15" s="37">
        <f t="shared" si="0"/>
        <v>0</v>
      </c>
      <c r="N15" s="37">
        <f t="shared" si="0"/>
        <v>0</v>
      </c>
      <c r="O15" s="37">
        <f t="shared" si="0"/>
        <v>0</v>
      </c>
      <c r="P15" s="37">
        <f t="shared" si="0"/>
        <v>66692.039999999994</v>
      </c>
      <c r="Q15" s="37">
        <f t="shared" si="0"/>
        <v>278307.96000000002</v>
      </c>
    </row>
    <row r="16" spans="1:17" ht="48.6" customHeight="1" thickBot="1" x14ac:dyDescent="0.5">
      <c r="A16" s="23"/>
      <c r="B16" s="38" t="s">
        <v>34</v>
      </c>
      <c r="C16" s="39"/>
      <c r="D16" s="39"/>
      <c r="E16" s="40"/>
      <c r="F16" s="27"/>
      <c r="G16" s="27"/>
      <c r="H16" s="28"/>
      <c r="I16" s="29"/>
      <c r="J16" s="29"/>
      <c r="K16" s="29"/>
      <c r="L16" s="29"/>
      <c r="M16" s="29"/>
      <c r="N16" s="29"/>
      <c r="O16" s="29"/>
      <c r="P16" s="29"/>
      <c r="Q16" s="29"/>
    </row>
    <row r="17" spans="1:17" ht="36.6" customHeight="1" thickBot="1" x14ac:dyDescent="0.5">
      <c r="A17" s="23">
        <v>4</v>
      </c>
      <c r="B17" s="30">
        <v>43872</v>
      </c>
      <c r="C17" s="30">
        <v>44563</v>
      </c>
      <c r="D17" s="30" t="s">
        <v>25</v>
      </c>
      <c r="E17" s="41" t="s">
        <v>35</v>
      </c>
      <c r="F17" s="27" t="s">
        <v>36</v>
      </c>
      <c r="G17" s="31" t="s">
        <v>28</v>
      </c>
      <c r="H17" s="28">
        <v>200000</v>
      </c>
      <c r="I17" s="29">
        <f>H17*2.87%</f>
        <v>5740</v>
      </c>
      <c r="J17" s="29">
        <f>156000*3.04%</f>
        <v>4742.3999999999996</v>
      </c>
      <c r="K17" s="29">
        <f>H17-I17-J17</f>
        <v>189517.6</v>
      </c>
      <c r="L17" s="29">
        <v>35962.339999999997</v>
      </c>
      <c r="M17" s="29"/>
      <c r="N17" s="29"/>
      <c r="O17" s="29"/>
      <c r="P17" s="42">
        <f>I17+J17+L17+M17+N17+O17</f>
        <v>46444.74</v>
      </c>
      <c r="Q17" s="29">
        <f>H17-I17-J17-L17</f>
        <v>153555.26</v>
      </c>
    </row>
    <row r="18" spans="1:17" ht="37.200000000000003" customHeight="1" thickBot="1" x14ac:dyDescent="0.5">
      <c r="A18" s="23">
        <v>5</v>
      </c>
      <c r="B18" s="30" t="s">
        <v>37</v>
      </c>
      <c r="C18" s="30">
        <v>44563</v>
      </c>
      <c r="D18" s="31" t="s">
        <v>25</v>
      </c>
      <c r="E18" s="27" t="s">
        <v>38</v>
      </c>
      <c r="F18" s="27" t="s">
        <v>39</v>
      </c>
      <c r="G18" s="31" t="s">
        <v>28</v>
      </c>
      <c r="H18" s="28">
        <v>100000</v>
      </c>
      <c r="I18" s="29">
        <f>H18*2.87%</f>
        <v>2870</v>
      </c>
      <c r="J18" s="29">
        <f>H18*3.04%</f>
        <v>3040</v>
      </c>
      <c r="K18" s="29">
        <f>H18-I18-J18</f>
        <v>94090</v>
      </c>
      <c r="L18" s="29">
        <v>12105.44</v>
      </c>
      <c r="M18" s="29"/>
      <c r="N18" s="29"/>
      <c r="O18" s="29"/>
      <c r="P18" s="42">
        <f>I18+J18+L18+M18+N18+O18</f>
        <v>18015.440000000002</v>
      </c>
      <c r="Q18" s="29">
        <f>H18-I18-J18-L18</f>
        <v>81984.56</v>
      </c>
    </row>
    <row r="19" spans="1:17" ht="39.6" customHeight="1" thickBot="1" x14ac:dyDescent="0.5">
      <c r="A19" s="23"/>
      <c r="B19" s="33" t="s">
        <v>40</v>
      </c>
      <c r="C19" s="34"/>
      <c r="D19" s="34"/>
      <c r="E19" s="34"/>
      <c r="F19" s="35"/>
      <c r="G19" s="43"/>
      <c r="H19" s="37">
        <f t="shared" ref="H19:Q19" si="1">H17+H18</f>
        <v>300000</v>
      </c>
      <c r="I19" s="37">
        <f t="shared" si="1"/>
        <v>8610</v>
      </c>
      <c r="J19" s="37">
        <f t="shared" si="1"/>
        <v>7782.4</v>
      </c>
      <c r="K19" s="37">
        <f t="shared" si="1"/>
        <v>283607.59999999998</v>
      </c>
      <c r="L19" s="37">
        <f t="shared" si="1"/>
        <v>48067.78</v>
      </c>
      <c r="M19" s="37">
        <f t="shared" si="1"/>
        <v>0</v>
      </c>
      <c r="N19" s="37">
        <f t="shared" si="1"/>
        <v>0</v>
      </c>
      <c r="O19" s="37">
        <f t="shared" si="1"/>
        <v>0</v>
      </c>
      <c r="P19" s="44">
        <f t="shared" si="1"/>
        <v>64460.18</v>
      </c>
      <c r="Q19" s="37">
        <f t="shared" si="1"/>
        <v>235539.82</v>
      </c>
    </row>
    <row r="20" spans="1:17" ht="48.6" customHeight="1" thickBot="1" x14ac:dyDescent="0.5">
      <c r="A20" s="23"/>
      <c r="B20" s="38" t="s">
        <v>41</v>
      </c>
      <c r="C20" s="39"/>
      <c r="D20" s="39"/>
      <c r="E20" s="39"/>
      <c r="F20" s="45"/>
      <c r="G20" s="43"/>
      <c r="H20" s="36"/>
      <c r="I20" s="36"/>
      <c r="J20" s="36"/>
      <c r="K20" s="36"/>
      <c r="L20" s="36"/>
      <c r="M20" s="36"/>
      <c r="N20" s="36"/>
      <c r="O20" s="36"/>
      <c r="P20" s="46"/>
      <c r="Q20" s="36"/>
    </row>
    <row r="21" spans="1:17" ht="37.200000000000003" customHeight="1" thickBot="1" x14ac:dyDescent="0.5">
      <c r="A21" s="23">
        <v>6</v>
      </c>
      <c r="B21" s="30" t="s">
        <v>42</v>
      </c>
      <c r="C21" s="30">
        <v>44563</v>
      </c>
      <c r="D21" s="30" t="s">
        <v>25</v>
      </c>
      <c r="E21" s="47" t="s">
        <v>43</v>
      </c>
      <c r="F21" s="47" t="s">
        <v>44</v>
      </c>
      <c r="G21" s="31" t="s">
        <v>28</v>
      </c>
      <c r="H21" s="28">
        <v>200000</v>
      </c>
      <c r="I21" s="28">
        <f t="shared" ref="I21:I26" si="2">H21*2.87%</f>
        <v>5740</v>
      </c>
      <c r="J21" s="28">
        <f>156000*3.04%</f>
        <v>4742.3999999999996</v>
      </c>
      <c r="K21" s="28">
        <f t="shared" ref="K21:K26" si="3">H21-I21-J21</f>
        <v>189517.6</v>
      </c>
      <c r="L21" s="28">
        <v>35962.339999999997</v>
      </c>
      <c r="M21" s="28"/>
      <c r="N21" s="28"/>
      <c r="O21" s="28"/>
      <c r="P21" s="48">
        <f t="shared" ref="P21:P26" si="4">I21+L21+M21+N21+O21+J21</f>
        <v>46444.74</v>
      </c>
      <c r="Q21" s="28">
        <f t="shared" ref="Q21:Q26" si="5">H21-P21</f>
        <v>153555.26</v>
      </c>
    </row>
    <row r="22" spans="1:17" ht="37.200000000000003" customHeight="1" thickBot="1" x14ac:dyDescent="0.5">
      <c r="A22" s="23">
        <v>7</v>
      </c>
      <c r="B22" s="49">
        <v>44198</v>
      </c>
      <c r="C22" s="49">
        <v>44563</v>
      </c>
      <c r="D22" s="30" t="s">
        <v>25</v>
      </c>
      <c r="E22" s="47" t="s">
        <v>45</v>
      </c>
      <c r="F22" s="41" t="s">
        <v>46</v>
      </c>
      <c r="G22" s="31" t="s">
        <v>28</v>
      </c>
      <c r="H22" s="28">
        <v>100000</v>
      </c>
      <c r="I22" s="28">
        <f t="shared" si="2"/>
        <v>2870</v>
      </c>
      <c r="J22" s="28">
        <f>H22*3.04%</f>
        <v>3040</v>
      </c>
      <c r="K22" s="28">
        <f t="shared" si="3"/>
        <v>94090</v>
      </c>
      <c r="L22" s="28">
        <v>12105.44</v>
      </c>
      <c r="M22" s="28"/>
      <c r="N22" s="28"/>
      <c r="O22" s="28"/>
      <c r="P22" s="48">
        <f t="shared" si="4"/>
        <v>18015.440000000002</v>
      </c>
      <c r="Q22" s="28">
        <f t="shared" si="5"/>
        <v>81984.56</v>
      </c>
    </row>
    <row r="23" spans="1:17" ht="37.200000000000003" customHeight="1" thickBot="1" x14ac:dyDescent="0.5">
      <c r="A23" s="23">
        <v>8</v>
      </c>
      <c r="B23" s="49">
        <v>44202</v>
      </c>
      <c r="C23" s="49">
        <v>44563</v>
      </c>
      <c r="D23" s="30" t="s">
        <v>47</v>
      </c>
      <c r="E23" s="47" t="s">
        <v>48</v>
      </c>
      <c r="F23" s="41" t="s">
        <v>49</v>
      </c>
      <c r="G23" s="31" t="s">
        <v>28</v>
      </c>
      <c r="H23" s="28">
        <v>115000</v>
      </c>
      <c r="I23" s="28">
        <f t="shared" si="2"/>
        <v>3300.5</v>
      </c>
      <c r="J23" s="28">
        <f>H23*3.04%</f>
        <v>3496</v>
      </c>
      <c r="K23" s="28">
        <f t="shared" si="3"/>
        <v>108203.5</v>
      </c>
      <c r="L23" s="28">
        <v>15633.81</v>
      </c>
      <c r="M23" s="28"/>
      <c r="N23" s="28"/>
      <c r="O23" s="28"/>
      <c r="P23" s="48">
        <f t="shared" si="4"/>
        <v>22430.309999999998</v>
      </c>
      <c r="Q23" s="28">
        <f t="shared" si="5"/>
        <v>92569.69</v>
      </c>
    </row>
    <row r="24" spans="1:17" ht="37.200000000000003" customHeight="1" thickBot="1" x14ac:dyDescent="0.5">
      <c r="A24" s="23">
        <v>9</v>
      </c>
      <c r="B24" s="49">
        <v>44175</v>
      </c>
      <c r="C24" s="49">
        <v>44563</v>
      </c>
      <c r="D24" s="30" t="s">
        <v>47</v>
      </c>
      <c r="E24" s="47" t="s">
        <v>50</v>
      </c>
      <c r="F24" s="41" t="s">
        <v>51</v>
      </c>
      <c r="G24" s="31" t="s">
        <v>28</v>
      </c>
      <c r="H24" s="28">
        <v>65000</v>
      </c>
      <c r="I24" s="28">
        <f t="shared" si="2"/>
        <v>1865.5</v>
      </c>
      <c r="J24" s="28">
        <f>H24*3.04%</f>
        <v>1976</v>
      </c>
      <c r="K24" s="28">
        <f t="shared" si="3"/>
        <v>61158.5</v>
      </c>
      <c r="L24" s="28">
        <v>4427.55</v>
      </c>
      <c r="M24" s="36"/>
      <c r="N24" s="36"/>
      <c r="O24" s="36"/>
      <c r="P24" s="48">
        <f t="shared" si="4"/>
        <v>8269.0499999999993</v>
      </c>
      <c r="Q24" s="28">
        <f t="shared" si="5"/>
        <v>56730.95</v>
      </c>
    </row>
    <row r="25" spans="1:17" ht="37.200000000000003" customHeight="1" thickBot="1" x14ac:dyDescent="0.5">
      <c r="A25" s="23">
        <v>10</v>
      </c>
      <c r="B25" s="49" t="s">
        <v>52</v>
      </c>
      <c r="C25" s="49">
        <v>44563</v>
      </c>
      <c r="D25" s="30" t="s">
        <v>25</v>
      </c>
      <c r="E25" s="47" t="s">
        <v>53</v>
      </c>
      <c r="F25" s="41" t="s">
        <v>54</v>
      </c>
      <c r="G25" s="31" t="s">
        <v>28</v>
      </c>
      <c r="H25" s="28">
        <v>60000</v>
      </c>
      <c r="I25" s="28">
        <f t="shared" si="2"/>
        <v>1722</v>
      </c>
      <c r="J25" s="28">
        <f>H25*3.04%</f>
        <v>1824</v>
      </c>
      <c r="K25" s="28">
        <f t="shared" si="3"/>
        <v>56454</v>
      </c>
      <c r="L25" s="28">
        <v>3485.85</v>
      </c>
      <c r="M25" s="36"/>
      <c r="N25" s="36"/>
      <c r="O25" s="36"/>
      <c r="P25" s="48">
        <f t="shared" si="4"/>
        <v>7031.85</v>
      </c>
      <c r="Q25" s="28">
        <f t="shared" si="5"/>
        <v>52968.15</v>
      </c>
    </row>
    <row r="26" spans="1:17" ht="37.200000000000003" customHeight="1" thickBot="1" x14ac:dyDescent="0.5">
      <c r="A26" s="23">
        <v>11</v>
      </c>
      <c r="B26" s="49">
        <v>44207</v>
      </c>
      <c r="C26" s="30">
        <v>44566</v>
      </c>
      <c r="D26" s="30" t="s">
        <v>47</v>
      </c>
      <c r="E26" s="41" t="s">
        <v>55</v>
      </c>
      <c r="F26" s="27" t="s">
        <v>56</v>
      </c>
      <c r="G26" s="31" t="s">
        <v>28</v>
      </c>
      <c r="H26" s="28">
        <v>50000</v>
      </c>
      <c r="I26" s="28">
        <f t="shared" si="2"/>
        <v>1435</v>
      </c>
      <c r="J26" s="28">
        <f>H26*3.04%</f>
        <v>1520</v>
      </c>
      <c r="K26" s="28">
        <f t="shared" si="3"/>
        <v>47045</v>
      </c>
      <c r="L26" s="28">
        <v>1854</v>
      </c>
      <c r="M26" s="36"/>
      <c r="N26" s="36"/>
      <c r="O26" s="36"/>
      <c r="P26" s="48">
        <f t="shared" si="4"/>
        <v>4809</v>
      </c>
      <c r="Q26" s="28">
        <f t="shared" si="5"/>
        <v>45191</v>
      </c>
    </row>
    <row r="27" spans="1:17" ht="48.6" customHeight="1" thickBot="1" x14ac:dyDescent="0.5">
      <c r="A27" s="23"/>
      <c r="B27" s="33" t="s">
        <v>40</v>
      </c>
      <c r="C27" s="34"/>
      <c r="D27" s="34"/>
      <c r="E27" s="34"/>
      <c r="F27" s="35"/>
      <c r="G27" s="43"/>
      <c r="H27" s="50">
        <f>H21+H22+H23+H24+H25+H26</f>
        <v>590000</v>
      </c>
      <c r="I27" s="50">
        <f t="shared" ref="I27:Q27" si="6">I21+I22+I23+I24+I25+I26</f>
        <v>16933</v>
      </c>
      <c r="J27" s="50">
        <f t="shared" si="6"/>
        <v>16598.400000000001</v>
      </c>
      <c r="K27" s="50">
        <f t="shared" si="6"/>
        <v>556468.6</v>
      </c>
      <c r="L27" s="50">
        <f t="shared" si="6"/>
        <v>73468.990000000005</v>
      </c>
      <c r="M27" s="50">
        <f t="shared" si="6"/>
        <v>0</v>
      </c>
      <c r="N27" s="50">
        <f t="shared" si="6"/>
        <v>0</v>
      </c>
      <c r="O27" s="50">
        <f t="shared" si="6"/>
        <v>0</v>
      </c>
      <c r="P27" s="50">
        <f t="shared" si="6"/>
        <v>107000.39</v>
      </c>
      <c r="Q27" s="50">
        <f t="shared" si="6"/>
        <v>482999.61000000004</v>
      </c>
    </row>
    <row r="28" spans="1:17" ht="37.200000000000003" customHeight="1" thickBot="1" x14ac:dyDescent="0.5">
      <c r="A28" s="23"/>
      <c r="B28" s="38" t="s">
        <v>57</v>
      </c>
      <c r="C28" s="39"/>
      <c r="D28" s="39"/>
      <c r="E28" s="40"/>
      <c r="F28" s="45"/>
      <c r="G28" s="43"/>
      <c r="H28" s="36"/>
      <c r="I28" s="36"/>
      <c r="J28" s="36"/>
      <c r="K28" s="36"/>
      <c r="L28" s="36"/>
      <c r="M28" s="36"/>
      <c r="N28" s="36"/>
      <c r="O28" s="36"/>
      <c r="P28" s="46"/>
      <c r="Q28" s="36"/>
    </row>
    <row r="29" spans="1:17" ht="38.4" customHeight="1" thickBot="1" x14ac:dyDescent="0.5">
      <c r="A29" s="23">
        <v>12</v>
      </c>
      <c r="B29" s="49" t="s">
        <v>58</v>
      </c>
      <c r="C29" s="49">
        <v>44563</v>
      </c>
      <c r="D29" s="30" t="s">
        <v>25</v>
      </c>
      <c r="E29" s="47" t="s">
        <v>59</v>
      </c>
      <c r="F29" s="41" t="s">
        <v>60</v>
      </c>
      <c r="G29" s="31" t="s">
        <v>28</v>
      </c>
      <c r="H29" s="28">
        <v>225000</v>
      </c>
      <c r="I29" s="28">
        <f>H29*2.87%</f>
        <v>6457.5</v>
      </c>
      <c r="J29" s="28">
        <f>156000*3.04%</f>
        <v>4742.3999999999996</v>
      </c>
      <c r="K29" s="28">
        <f>H29-I29-J29</f>
        <v>213800.1</v>
      </c>
      <c r="L29" s="28">
        <v>42032.959999999999</v>
      </c>
      <c r="M29" s="28"/>
      <c r="N29" s="28"/>
      <c r="O29" s="28"/>
      <c r="P29" s="48">
        <f>I29+J29+M29+N29+O29+L29</f>
        <v>53232.86</v>
      </c>
      <c r="Q29" s="28">
        <f>H29-P29</f>
        <v>171767.14</v>
      </c>
    </row>
    <row r="30" spans="1:17" ht="55.8" thickBot="1" x14ac:dyDescent="0.5">
      <c r="A30" s="23">
        <v>13</v>
      </c>
      <c r="B30" s="49">
        <v>44198</v>
      </c>
      <c r="C30" s="49">
        <v>44563</v>
      </c>
      <c r="D30" s="30" t="s">
        <v>25</v>
      </c>
      <c r="E30" s="47" t="s">
        <v>61</v>
      </c>
      <c r="F30" s="51" t="s">
        <v>62</v>
      </c>
      <c r="G30" s="52" t="s">
        <v>28</v>
      </c>
      <c r="H30" s="28">
        <v>150000</v>
      </c>
      <c r="I30" s="28">
        <f>H30*2.87%</f>
        <v>4305</v>
      </c>
      <c r="J30" s="28">
        <f>H30*3.04%</f>
        <v>4560</v>
      </c>
      <c r="K30" s="28">
        <f>H30-I30-J30</f>
        <v>141135</v>
      </c>
      <c r="L30" s="28">
        <v>23866.69</v>
      </c>
      <c r="N30" s="28"/>
      <c r="O30" s="28"/>
      <c r="P30" s="48">
        <f>I30+J30+M30+N30+O30+L30</f>
        <v>32731.69</v>
      </c>
      <c r="Q30" s="28">
        <f>H30-P30</f>
        <v>117268.31</v>
      </c>
    </row>
    <row r="31" spans="1:17" ht="38.4" customHeight="1" thickBot="1" x14ac:dyDescent="0.5">
      <c r="A31" s="23">
        <v>14</v>
      </c>
      <c r="B31" s="49" t="s">
        <v>63</v>
      </c>
      <c r="C31" s="49">
        <v>44563</v>
      </c>
      <c r="D31" s="30" t="s">
        <v>47</v>
      </c>
      <c r="E31" s="47" t="s">
        <v>64</v>
      </c>
      <c r="F31" s="41" t="s">
        <v>65</v>
      </c>
      <c r="G31" s="52" t="s">
        <v>28</v>
      </c>
      <c r="H31" s="28">
        <v>95000</v>
      </c>
      <c r="I31" s="28">
        <f>H31*2.87%</f>
        <v>2726.5</v>
      </c>
      <c r="J31" s="28">
        <f>H31*3.04%</f>
        <v>2888</v>
      </c>
      <c r="K31" s="28">
        <f>H31-I31-J31</f>
        <v>89385.5</v>
      </c>
      <c r="L31" s="28">
        <v>10929.31</v>
      </c>
      <c r="M31" s="28"/>
      <c r="N31" s="28"/>
      <c r="O31" s="28">
        <v>1920</v>
      </c>
      <c r="P31" s="48">
        <f>I31+J31+M31+N31+O31+L31</f>
        <v>18463.809999999998</v>
      </c>
      <c r="Q31" s="28">
        <f>H31-P31</f>
        <v>76536.19</v>
      </c>
    </row>
    <row r="32" spans="1:17" ht="37.200000000000003" customHeight="1" thickBot="1" x14ac:dyDescent="0.5">
      <c r="A32" s="23">
        <v>15</v>
      </c>
      <c r="B32" s="49">
        <v>44198</v>
      </c>
      <c r="C32" s="49">
        <v>44563</v>
      </c>
      <c r="D32" s="30" t="s">
        <v>47</v>
      </c>
      <c r="E32" s="47" t="s">
        <v>66</v>
      </c>
      <c r="F32" s="41" t="s">
        <v>67</v>
      </c>
      <c r="G32" s="31" t="s">
        <v>28</v>
      </c>
      <c r="H32" s="28">
        <v>50000</v>
      </c>
      <c r="I32" s="28">
        <f>H32*2.87%</f>
        <v>1435</v>
      </c>
      <c r="J32" s="28">
        <f>H32*3.04%</f>
        <v>1520</v>
      </c>
      <c r="K32" s="28">
        <f>H32-I32-J32</f>
        <v>47045</v>
      </c>
      <c r="L32" s="28">
        <v>1854</v>
      </c>
      <c r="M32" s="28"/>
      <c r="N32" s="28"/>
      <c r="O32" s="28"/>
      <c r="P32" s="48">
        <f>I32+J32+L32</f>
        <v>4809</v>
      </c>
      <c r="Q32" s="28">
        <f>H32-P32</f>
        <v>45191</v>
      </c>
    </row>
    <row r="33" spans="1:17" ht="37.200000000000003" customHeight="1" thickBot="1" x14ac:dyDescent="0.5">
      <c r="A33" s="23">
        <v>16</v>
      </c>
      <c r="B33" s="49">
        <v>44206</v>
      </c>
      <c r="C33" s="49">
        <v>44565</v>
      </c>
      <c r="D33" s="30" t="s">
        <v>25</v>
      </c>
      <c r="E33" s="47" t="s">
        <v>68</v>
      </c>
      <c r="F33" s="41" t="s">
        <v>69</v>
      </c>
      <c r="G33" s="31" t="s">
        <v>28</v>
      </c>
      <c r="H33" s="28">
        <v>60000</v>
      </c>
      <c r="I33" s="28">
        <f>H33*2.87%</f>
        <v>1722</v>
      </c>
      <c r="J33" s="28">
        <f>H33*3.04%</f>
        <v>1824</v>
      </c>
      <c r="K33" s="28">
        <f>H33-I33-J33</f>
        <v>56454</v>
      </c>
      <c r="L33" s="28">
        <v>3486.65</v>
      </c>
      <c r="M33" s="28"/>
      <c r="N33" s="28"/>
      <c r="O33" s="28"/>
      <c r="P33" s="48">
        <f>I33+J33+L33</f>
        <v>7032.65</v>
      </c>
      <c r="Q33" s="28">
        <f>H33-P33</f>
        <v>52967.35</v>
      </c>
    </row>
    <row r="34" spans="1:17" ht="48.6" customHeight="1" thickBot="1" x14ac:dyDescent="0.5">
      <c r="A34" s="23"/>
      <c r="B34" s="33" t="s">
        <v>40</v>
      </c>
      <c r="C34" s="34"/>
      <c r="D34" s="34"/>
      <c r="E34" s="34"/>
      <c r="F34" s="35"/>
      <c r="G34" s="43"/>
      <c r="H34" s="37">
        <f>H29+H30+H31+H32+H33</f>
        <v>580000</v>
      </c>
      <c r="I34" s="37">
        <f t="shared" ref="I34:Q34" si="7">I29+I30+I31+I32+I33</f>
        <v>16646</v>
      </c>
      <c r="J34" s="37">
        <f t="shared" si="7"/>
        <v>15534.4</v>
      </c>
      <c r="K34" s="37">
        <f t="shared" si="7"/>
        <v>547819.6</v>
      </c>
      <c r="L34" s="37">
        <f t="shared" si="7"/>
        <v>82169.609999999986</v>
      </c>
      <c r="M34" s="37">
        <f t="shared" si="7"/>
        <v>0</v>
      </c>
      <c r="N34" s="37">
        <f t="shared" si="7"/>
        <v>0</v>
      </c>
      <c r="O34" s="37">
        <f t="shared" si="7"/>
        <v>1920</v>
      </c>
      <c r="P34" s="37">
        <f t="shared" si="7"/>
        <v>116270.01</v>
      </c>
      <c r="Q34" s="37">
        <f t="shared" si="7"/>
        <v>463729.99</v>
      </c>
    </row>
    <row r="35" spans="1:17" ht="48.6" customHeight="1" thickBot="1" x14ac:dyDescent="0.5">
      <c r="A35" s="23"/>
      <c r="B35" s="38" t="s">
        <v>70</v>
      </c>
      <c r="C35" s="39"/>
      <c r="D35" s="39"/>
      <c r="E35" s="40"/>
      <c r="F35" s="45"/>
      <c r="G35" s="43"/>
      <c r="H35" s="36"/>
      <c r="I35" s="36"/>
      <c r="J35" s="36"/>
      <c r="K35" s="36"/>
      <c r="L35" s="36"/>
      <c r="M35" s="36"/>
      <c r="N35" s="36"/>
      <c r="O35" s="36"/>
      <c r="P35" s="46"/>
      <c r="Q35" s="36"/>
    </row>
    <row r="36" spans="1:17" ht="37.200000000000003" customHeight="1" thickBot="1" x14ac:dyDescent="0.5">
      <c r="A36" s="23">
        <v>17</v>
      </c>
      <c r="B36" s="49" t="s">
        <v>58</v>
      </c>
      <c r="C36" s="49">
        <v>44563</v>
      </c>
      <c r="D36" s="30" t="s">
        <v>47</v>
      </c>
      <c r="E36" s="41" t="s">
        <v>71</v>
      </c>
      <c r="F36" s="41" t="s">
        <v>72</v>
      </c>
      <c r="G36" s="31" t="s">
        <v>28</v>
      </c>
      <c r="H36" s="28">
        <v>200000</v>
      </c>
      <c r="I36" s="28">
        <f t="shared" ref="I36:I42" si="8">H36*2.87%</f>
        <v>5740</v>
      </c>
      <c r="J36" s="28">
        <f>156000*3.04%</f>
        <v>4742.3999999999996</v>
      </c>
      <c r="K36" s="28">
        <f t="shared" ref="K36:K42" si="9">H36-I36-J36</f>
        <v>189517.6</v>
      </c>
      <c r="L36" s="28">
        <v>35962.339999999997</v>
      </c>
      <c r="M36" s="36"/>
      <c r="N36" s="36"/>
      <c r="O36" s="36"/>
      <c r="P36" s="48">
        <f>I36+J36+M309+L36+M36+N36+O36</f>
        <v>46444.74</v>
      </c>
      <c r="Q36" s="28">
        <f t="shared" ref="Q36:Q42" si="10">H36-P36</f>
        <v>153555.26</v>
      </c>
    </row>
    <row r="37" spans="1:17" ht="37.200000000000003" customHeight="1" thickBot="1" x14ac:dyDescent="0.5">
      <c r="A37" s="23">
        <v>18</v>
      </c>
      <c r="B37" s="49">
        <v>43872</v>
      </c>
      <c r="C37" s="49">
        <v>44563</v>
      </c>
      <c r="D37" s="30" t="s">
        <v>47</v>
      </c>
      <c r="E37" s="41" t="s">
        <v>73</v>
      </c>
      <c r="F37" s="41" t="s">
        <v>74</v>
      </c>
      <c r="G37" s="31" t="s">
        <v>28</v>
      </c>
      <c r="H37" s="28">
        <v>125000</v>
      </c>
      <c r="I37" s="28">
        <f t="shared" si="8"/>
        <v>3587.5</v>
      </c>
      <c r="J37" s="28">
        <f t="shared" ref="J37:J42" si="11">H37*3.04%</f>
        <v>3800</v>
      </c>
      <c r="K37" s="28">
        <f t="shared" si="9"/>
        <v>117612.5</v>
      </c>
      <c r="L37" s="28">
        <v>17986.939999999999</v>
      </c>
      <c r="M37" s="36"/>
      <c r="N37" s="36"/>
      <c r="O37" s="36"/>
      <c r="P37" s="48">
        <f>I37+J37+M310+L37+M37+N37+O37</f>
        <v>25374.44</v>
      </c>
      <c r="Q37" s="28">
        <f t="shared" si="10"/>
        <v>99625.56</v>
      </c>
    </row>
    <row r="38" spans="1:17" ht="37.200000000000003" customHeight="1" thickBot="1" x14ac:dyDescent="0.5">
      <c r="A38" s="23">
        <v>19</v>
      </c>
      <c r="B38" s="30" t="s">
        <v>75</v>
      </c>
      <c r="C38" s="53">
        <v>44563</v>
      </c>
      <c r="D38" s="53" t="s">
        <v>25</v>
      </c>
      <c r="E38" s="41" t="s">
        <v>76</v>
      </c>
      <c r="F38" s="54" t="s">
        <v>77</v>
      </c>
      <c r="G38" s="31" t="s">
        <v>28</v>
      </c>
      <c r="H38" s="28">
        <v>70000</v>
      </c>
      <c r="I38" s="28">
        <f t="shared" si="8"/>
        <v>2009</v>
      </c>
      <c r="J38" s="28">
        <f t="shared" si="11"/>
        <v>2128</v>
      </c>
      <c r="K38" s="28">
        <f t="shared" si="9"/>
        <v>65863</v>
      </c>
      <c r="L38" s="28">
        <v>5368.45</v>
      </c>
      <c r="M38" s="36"/>
      <c r="N38" s="36"/>
      <c r="O38" s="36"/>
      <c r="P38" s="48">
        <f>I38+J38+M311+L38+M38+N38+O38</f>
        <v>9505.4500000000007</v>
      </c>
      <c r="Q38" s="28">
        <f t="shared" si="10"/>
        <v>60494.55</v>
      </c>
    </row>
    <row r="39" spans="1:17" ht="37.200000000000003" customHeight="1" thickBot="1" x14ac:dyDescent="0.5">
      <c r="A39" s="23">
        <v>20</v>
      </c>
      <c r="B39" s="49">
        <v>44199</v>
      </c>
      <c r="C39" s="55"/>
      <c r="D39" s="53" t="s">
        <v>25</v>
      </c>
      <c r="E39" s="41" t="s">
        <v>78</v>
      </c>
      <c r="F39" s="54" t="s">
        <v>77</v>
      </c>
      <c r="G39" s="56" t="s">
        <v>28</v>
      </c>
      <c r="H39" s="28">
        <v>72000</v>
      </c>
      <c r="I39" s="28">
        <f t="shared" si="8"/>
        <v>2066.4</v>
      </c>
      <c r="J39" s="28">
        <f t="shared" si="11"/>
        <v>2188.8000000000002</v>
      </c>
      <c r="K39" s="28">
        <f t="shared" si="9"/>
        <v>67744.800000000003</v>
      </c>
      <c r="L39" s="28">
        <v>5506.79</v>
      </c>
      <c r="M39" s="36">
        <v>1190.1199999999999</v>
      </c>
      <c r="N39" s="36"/>
      <c r="O39" s="36"/>
      <c r="P39" s="48">
        <f>I39+J39+M312+L39+M39+N39+O39</f>
        <v>10952.11</v>
      </c>
      <c r="Q39" s="28">
        <f t="shared" si="10"/>
        <v>61047.89</v>
      </c>
    </row>
    <row r="40" spans="1:17" ht="37.200000000000003" customHeight="1" thickBot="1" x14ac:dyDescent="0.5">
      <c r="A40" s="23">
        <v>21</v>
      </c>
      <c r="B40" s="49" t="s">
        <v>58</v>
      </c>
      <c r="C40" s="49">
        <v>44563</v>
      </c>
      <c r="D40" s="30" t="s">
        <v>25</v>
      </c>
      <c r="E40" s="41" t="s">
        <v>79</v>
      </c>
      <c r="F40" s="41" t="s">
        <v>69</v>
      </c>
      <c r="G40" s="56" t="s">
        <v>28</v>
      </c>
      <c r="H40" s="28">
        <v>60000</v>
      </c>
      <c r="I40" s="28">
        <f t="shared" si="8"/>
        <v>1722</v>
      </c>
      <c r="J40" s="28">
        <f t="shared" si="11"/>
        <v>1824</v>
      </c>
      <c r="K40" s="28">
        <f t="shared" si="9"/>
        <v>56454</v>
      </c>
      <c r="L40" s="28">
        <v>3486.65</v>
      </c>
      <c r="M40" s="36"/>
      <c r="N40" s="36"/>
      <c r="O40" s="36"/>
      <c r="P40" s="48">
        <f>I40+J40+M312+L40+M40+N40+O40</f>
        <v>7032.65</v>
      </c>
      <c r="Q40" s="28">
        <f t="shared" si="10"/>
        <v>52967.35</v>
      </c>
    </row>
    <row r="41" spans="1:17" ht="37.200000000000003" customHeight="1" thickBot="1" x14ac:dyDescent="0.5">
      <c r="A41" s="23">
        <v>22</v>
      </c>
      <c r="B41" s="49" t="s">
        <v>80</v>
      </c>
      <c r="C41" s="49">
        <v>44563</v>
      </c>
      <c r="D41" s="30" t="s">
        <v>25</v>
      </c>
      <c r="E41" s="41" t="s">
        <v>81</v>
      </c>
      <c r="F41" s="41" t="s">
        <v>69</v>
      </c>
      <c r="G41" s="56" t="s">
        <v>28</v>
      </c>
      <c r="H41" s="28">
        <v>60000</v>
      </c>
      <c r="I41" s="28">
        <f t="shared" si="8"/>
        <v>1722</v>
      </c>
      <c r="J41" s="28">
        <f t="shared" si="11"/>
        <v>1824</v>
      </c>
      <c r="K41" s="28">
        <f t="shared" si="9"/>
        <v>56454</v>
      </c>
      <c r="L41" s="28">
        <v>3485.55</v>
      </c>
      <c r="M41" s="36"/>
      <c r="N41" s="36"/>
      <c r="O41" s="36"/>
      <c r="P41" s="48">
        <f>I41+J41+M313+L41+M41+N41+O41</f>
        <v>7031.55</v>
      </c>
      <c r="Q41" s="28">
        <f t="shared" si="10"/>
        <v>52968.45</v>
      </c>
    </row>
    <row r="42" spans="1:17" ht="37.200000000000003" customHeight="1" thickBot="1" x14ac:dyDescent="0.5">
      <c r="A42" s="23"/>
      <c r="B42" s="49">
        <v>44207</v>
      </c>
      <c r="C42" s="49">
        <v>44566</v>
      </c>
      <c r="D42" s="30" t="s">
        <v>25</v>
      </c>
      <c r="E42" s="41" t="s">
        <v>82</v>
      </c>
      <c r="F42" s="41" t="s">
        <v>77</v>
      </c>
      <c r="G42" s="56" t="s">
        <v>28</v>
      </c>
      <c r="H42" s="28">
        <v>70000</v>
      </c>
      <c r="I42" s="28">
        <f t="shared" si="8"/>
        <v>2009</v>
      </c>
      <c r="J42" s="28">
        <f t="shared" si="11"/>
        <v>2128</v>
      </c>
      <c r="K42" s="28">
        <f t="shared" si="9"/>
        <v>65863</v>
      </c>
      <c r="L42" s="28">
        <v>5368.45</v>
      </c>
      <c r="M42" s="36"/>
      <c r="N42" s="36"/>
      <c r="O42" s="36"/>
      <c r="P42" s="48">
        <f>I42+J42+M314+L42+M42+N42+O42</f>
        <v>9505.4500000000007</v>
      </c>
      <c r="Q42" s="28">
        <f t="shared" si="10"/>
        <v>60494.55</v>
      </c>
    </row>
    <row r="43" spans="1:17" ht="40.200000000000003" customHeight="1" thickBot="1" x14ac:dyDescent="0.5">
      <c r="A43" s="23"/>
      <c r="B43" s="33" t="s">
        <v>40</v>
      </c>
      <c r="C43" s="34"/>
      <c r="D43" s="34"/>
      <c r="E43" s="34"/>
      <c r="F43" s="35"/>
      <c r="G43" s="57"/>
      <c r="H43" s="37">
        <f>H36+H37+H38+H40+H41+H39+H42</f>
        <v>657000</v>
      </c>
      <c r="I43" s="37">
        <f t="shared" ref="I43:Q43" si="12">I36+I37+I38+I40+I41+I39+I42</f>
        <v>18855.900000000001</v>
      </c>
      <c r="J43" s="37">
        <f t="shared" si="12"/>
        <v>18635.2</v>
      </c>
      <c r="K43" s="37">
        <f t="shared" si="12"/>
        <v>619508.9</v>
      </c>
      <c r="L43" s="37">
        <f t="shared" si="12"/>
        <v>77165.169999999984</v>
      </c>
      <c r="M43" s="37">
        <f t="shared" si="12"/>
        <v>1190.1199999999999</v>
      </c>
      <c r="N43" s="37">
        <f t="shared" si="12"/>
        <v>0</v>
      </c>
      <c r="O43" s="37">
        <f t="shared" si="12"/>
        <v>0</v>
      </c>
      <c r="P43" s="37">
        <f t="shared" si="12"/>
        <v>115846.38999999998</v>
      </c>
      <c r="Q43" s="37">
        <f t="shared" si="12"/>
        <v>541153.61</v>
      </c>
    </row>
    <row r="44" spans="1:17" ht="48.6" customHeight="1" thickBot="1" x14ac:dyDescent="0.5">
      <c r="A44" s="23"/>
      <c r="B44" s="38" t="s">
        <v>83</v>
      </c>
      <c r="C44" s="39"/>
      <c r="D44" s="39"/>
      <c r="E44" s="40"/>
      <c r="F44" s="45"/>
      <c r="G44" s="57"/>
      <c r="H44" s="58"/>
      <c r="I44" s="58"/>
      <c r="J44" s="58"/>
      <c r="K44" s="58"/>
      <c r="L44" s="58"/>
      <c r="M44" s="58"/>
      <c r="N44" s="58"/>
      <c r="O44" s="58"/>
      <c r="P44" s="58"/>
      <c r="Q44" s="36"/>
    </row>
    <row r="45" spans="1:17" ht="40.200000000000003" customHeight="1" thickBot="1" x14ac:dyDescent="0.5">
      <c r="A45" s="23">
        <v>23</v>
      </c>
      <c r="B45" s="49">
        <v>44084</v>
      </c>
      <c r="C45" s="49">
        <v>44563</v>
      </c>
      <c r="D45" s="30" t="s">
        <v>25</v>
      </c>
      <c r="E45" s="41" t="s">
        <v>84</v>
      </c>
      <c r="F45" s="41" t="s">
        <v>85</v>
      </c>
      <c r="G45" s="56" t="s">
        <v>28</v>
      </c>
      <c r="H45" s="28">
        <v>125000</v>
      </c>
      <c r="I45" s="28">
        <f>H45*2.87%</f>
        <v>3587.5</v>
      </c>
      <c r="J45" s="48">
        <f>H45*3.04%</f>
        <v>3800</v>
      </c>
      <c r="K45" s="28">
        <f>H45-I45-J45</f>
        <v>117612.5</v>
      </c>
      <c r="L45" s="59">
        <v>17986.060000000001</v>
      </c>
      <c r="M45" s="28"/>
      <c r="N45" s="28"/>
      <c r="O45" s="28"/>
      <c r="P45" s="48">
        <f>I45+J45+L45+M45+N45+O45</f>
        <v>25373.56</v>
      </c>
      <c r="Q45" s="28">
        <f>H45-P45</f>
        <v>99626.44</v>
      </c>
    </row>
    <row r="46" spans="1:17" ht="40.200000000000003" customHeight="1" thickBot="1" x14ac:dyDescent="0.5">
      <c r="A46" s="23">
        <v>24</v>
      </c>
      <c r="B46" s="30">
        <v>44198</v>
      </c>
      <c r="C46" s="30">
        <v>44563</v>
      </c>
      <c r="D46" s="30" t="s">
        <v>25</v>
      </c>
      <c r="E46" s="47" t="s">
        <v>86</v>
      </c>
      <c r="F46" s="41" t="s">
        <v>87</v>
      </c>
      <c r="G46" s="56" t="s">
        <v>28</v>
      </c>
      <c r="H46" s="28">
        <v>70000</v>
      </c>
      <c r="I46" s="28">
        <f>H46*2.87%</f>
        <v>2009</v>
      </c>
      <c r="J46" s="48">
        <f>H46*3.04%</f>
        <v>2128</v>
      </c>
      <c r="K46" s="28">
        <f>H46-I46-J46</f>
        <v>65863</v>
      </c>
      <c r="L46" s="28">
        <v>5368.45</v>
      </c>
      <c r="N46" s="28"/>
      <c r="O46" s="28">
        <v>1920</v>
      </c>
      <c r="P46" s="48">
        <f>I46+J46+L46+M46+N46+O46</f>
        <v>11425.45</v>
      </c>
      <c r="Q46" s="28">
        <f>H46-P46</f>
        <v>58574.55</v>
      </c>
    </row>
    <row r="47" spans="1:17" ht="48.6" customHeight="1" thickBot="1" x14ac:dyDescent="0.5">
      <c r="A47" s="23"/>
      <c r="B47" s="33" t="s">
        <v>40</v>
      </c>
      <c r="C47" s="34"/>
      <c r="D47" s="34"/>
      <c r="E47" s="34"/>
      <c r="F47" s="35"/>
      <c r="G47" s="60"/>
      <c r="H47" s="37">
        <f t="shared" ref="H47:Q47" si="13">H45+H46</f>
        <v>195000</v>
      </c>
      <c r="I47" s="37">
        <f t="shared" si="13"/>
        <v>5596.5</v>
      </c>
      <c r="J47" s="37">
        <f t="shared" si="13"/>
        <v>5928</v>
      </c>
      <c r="K47" s="37">
        <f t="shared" si="13"/>
        <v>183475.5</v>
      </c>
      <c r="L47" s="37">
        <f t="shared" si="13"/>
        <v>23354.510000000002</v>
      </c>
      <c r="M47" s="37">
        <f t="shared" si="13"/>
        <v>0</v>
      </c>
      <c r="N47" s="37">
        <f t="shared" si="13"/>
        <v>0</v>
      </c>
      <c r="O47" s="37">
        <f t="shared" si="13"/>
        <v>1920</v>
      </c>
      <c r="P47" s="44">
        <f t="shared" si="13"/>
        <v>36799.01</v>
      </c>
      <c r="Q47" s="37">
        <f t="shared" si="13"/>
        <v>158200.99</v>
      </c>
    </row>
    <row r="48" spans="1:17" ht="48.6" customHeight="1" thickBot="1" x14ac:dyDescent="0.5">
      <c r="A48" s="61"/>
      <c r="B48" s="38" t="s">
        <v>88</v>
      </c>
      <c r="C48" s="39"/>
      <c r="D48" s="39"/>
      <c r="E48" s="39"/>
      <c r="F48" s="45"/>
      <c r="G48" s="62"/>
      <c r="H48" s="36"/>
      <c r="I48" s="36"/>
      <c r="J48" s="36"/>
      <c r="K48" s="36"/>
      <c r="L48" s="36"/>
      <c r="M48" s="36"/>
      <c r="N48" s="36"/>
      <c r="O48" s="36"/>
      <c r="P48" s="46"/>
      <c r="Q48" s="36"/>
    </row>
    <row r="49" spans="1:67" ht="36.6" customHeight="1" thickBot="1" x14ac:dyDescent="0.5">
      <c r="A49" s="61">
        <v>25</v>
      </c>
      <c r="B49" s="49" t="s">
        <v>89</v>
      </c>
      <c r="C49" s="49">
        <v>44563</v>
      </c>
      <c r="D49" s="30" t="s">
        <v>47</v>
      </c>
      <c r="E49" s="47" t="s">
        <v>90</v>
      </c>
      <c r="F49" s="41" t="s">
        <v>91</v>
      </c>
      <c r="G49" s="63" t="s">
        <v>28</v>
      </c>
      <c r="H49" s="28">
        <v>95000</v>
      </c>
      <c r="I49" s="28">
        <f>H49*2.87%</f>
        <v>2726.5</v>
      </c>
      <c r="J49" s="28">
        <f>H49*3.04%</f>
        <v>2888</v>
      </c>
      <c r="K49" s="28">
        <f>I49+J49</f>
        <v>5614.5</v>
      </c>
      <c r="L49" s="28">
        <v>10929.31</v>
      </c>
      <c r="M49" s="28"/>
      <c r="N49" s="28"/>
      <c r="O49" s="28"/>
      <c r="P49" s="28">
        <f>I49+J49+L49</f>
        <v>16543.809999999998</v>
      </c>
      <c r="Q49" s="28">
        <f>H49-P49</f>
        <v>78456.19</v>
      </c>
    </row>
    <row r="50" spans="1:67" ht="36.6" customHeight="1" thickBot="1" x14ac:dyDescent="0.5">
      <c r="A50" s="61"/>
      <c r="B50" s="33" t="s">
        <v>33</v>
      </c>
      <c r="C50" s="34"/>
      <c r="D50" s="34"/>
      <c r="E50" s="34"/>
      <c r="F50" s="35"/>
      <c r="G50" s="62"/>
      <c r="H50" s="37">
        <f>H49</f>
        <v>95000</v>
      </c>
      <c r="I50" s="37">
        <f t="shared" ref="I50:Q50" si="14">I49</f>
        <v>2726.5</v>
      </c>
      <c r="J50" s="37">
        <f t="shared" si="14"/>
        <v>2888</v>
      </c>
      <c r="K50" s="37">
        <f t="shared" si="14"/>
        <v>5614.5</v>
      </c>
      <c r="L50" s="37">
        <f t="shared" si="14"/>
        <v>10929.31</v>
      </c>
      <c r="M50" s="37">
        <f t="shared" si="14"/>
        <v>0</v>
      </c>
      <c r="N50" s="37">
        <f t="shared" si="14"/>
        <v>0</v>
      </c>
      <c r="O50" s="37">
        <f t="shared" si="14"/>
        <v>0</v>
      </c>
      <c r="P50" s="37">
        <f t="shared" si="14"/>
        <v>16543.809999999998</v>
      </c>
      <c r="Q50" s="37">
        <f t="shared" si="14"/>
        <v>78456.19</v>
      </c>
    </row>
    <row r="51" spans="1:67" s="65" customFormat="1" ht="48.6" customHeight="1" thickBot="1" x14ac:dyDescent="0.5">
      <c r="A51" s="64"/>
      <c r="B51" s="38" t="s">
        <v>92</v>
      </c>
      <c r="C51" s="39"/>
      <c r="D51" s="39"/>
      <c r="E51" s="40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7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</row>
    <row r="52" spans="1:67" s="65" customFormat="1" ht="37.200000000000003" customHeight="1" thickBot="1" x14ac:dyDescent="0.5">
      <c r="A52" s="23">
        <v>26</v>
      </c>
      <c r="B52" s="49">
        <v>44198</v>
      </c>
      <c r="C52" s="49">
        <v>44563</v>
      </c>
      <c r="D52" s="30" t="s">
        <v>47</v>
      </c>
      <c r="E52" s="41" t="s">
        <v>93</v>
      </c>
      <c r="F52" s="41" t="s">
        <v>94</v>
      </c>
      <c r="G52" s="69" t="s">
        <v>28</v>
      </c>
      <c r="H52" s="28">
        <v>107500</v>
      </c>
      <c r="I52" s="28">
        <f>H52*2.87%</f>
        <v>3085.25</v>
      </c>
      <c r="J52" s="48">
        <f>H52*3.04%</f>
        <v>3268</v>
      </c>
      <c r="K52" s="28">
        <f>H52-I52-J52</f>
        <v>101146.75</v>
      </c>
      <c r="L52" s="59">
        <v>13869.63</v>
      </c>
      <c r="M52" s="28"/>
      <c r="N52" s="28"/>
      <c r="O52" s="28"/>
      <c r="P52" s="48">
        <f>I52+J52+L52</f>
        <v>20222.879999999997</v>
      </c>
      <c r="Q52" s="28">
        <f>H52-P52</f>
        <v>87277.119999999995</v>
      </c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</row>
    <row r="53" spans="1:67" s="68" customFormat="1" ht="48.6" customHeight="1" thickBot="1" x14ac:dyDescent="0.5">
      <c r="A53" s="65"/>
      <c r="B53" s="33" t="s">
        <v>33</v>
      </c>
      <c r="C53" s="34"/>
      <c r="D53" s="34"/>
      <c r="E53" s="34"/>
      <c r="F53" s="35"/>
      <c r="G53" s="70"/>
      <c r="H53" s="37">
        <f t="shared" ref="H53:Q53" si="15">H52</f>
        <v>107500</v>
      </c>
      <c r="I53" s="37">
        <f t="shared" si="15"/>
        <v>3085.25</v>
      </c>
      <c r="J53" s="37">
        <f t="shared" si="15"/>
        <v>3268</v>
      </c>
      <c r="K53" s="37">
        <f t="shared" si="15"/>
        <v>101146.75</v>
      </c>
      <c r="L53" s="37">
        <f t="shared" si="15"/>
        <v>13869.63</v>
      </c>
      <c r="M53" s="37">
        <f t="shared" si="15"/>
        <v>0</v>
      </c>
      <c r="N53" s="37">
        <f t="shared" si="15"/>
        <v>0</v>
      </c>
      <c r="O53" s="37">
        <f t="shared" si="15"/>
        <v>0</v>
      </c>
      <c r="P53" s="37">
        <f t="shared" si="15"/>
        <v>20222.879999999997</v>
      </c>
      <c r="Q53" s="37">
        <f t="shared" si="15"/>
        <v>87277.119999999995</v>
      </c>
    </row>
    <row r="54" spans="1:67" ht="48.6" customHeight="1" thickBot="1" x14ac:dyDescent="0.5">
      <c r="A54" s="23"/>
      <c r="B54" s="39" t="s">
        <v>95</v>
      </c>
      <c r="C54" s="39"/>
      <c r="D54" s="39"/>
      <c r="E54" s="39"/>
      <c r="F54" s="71"/>
      <c r="G54" s="60"/>
      <c r="H54" s="28"/>
      <c r="I54" s="28"/>
      <c r="J54" s="28"/>
      <c r="K54" s="28"/>
      <c r="L54" s="28"/>
      <c r="M54" s="28"/>
      <c r="N54" s="28"/>
      <c r="O54" s="28"/>
      <c r="P54" s="48"/>
      <c r="Q54" s="28"/>
    </row>
    <row r="55" spans="1:67" ht="35.4" customHeight="1" thickBot="1" x14ac:dyDescent="0.5">
      <c r="A55" s="23">
        <v>27</v>
      </c>
      <c r="B55" s="30">
        <v>44534</v>
      </c>
      <c r="C55" s="30">
        <v>44563</v>
      </c>
      <c r="D55" s="30" t="s">
        <v>47</v>
      </c>
      <c r="E55" s="47" t="s">
        <v>96</v>
      </c>
      <c r="F55" s="47" t="s">
        <v>97</v>
      </c>
      <c r="G55" s="55" t="s">
        <v>28</v>
      </c>
      <c r="H55" s="28">
        <v>125000</v>
      </c>
      <c r="I55" s="28">
        <f>H55*2.87%</f>
        <v>3587.5</v>
      </c>
      <c r="J55" s="28">
        <f>H55*3.04%</f>
        <v>3800</v>
      </c>
      <c r="K55" s="28">
        <v>84681</v>
      </c>
      <c r="L55" s="28">
        <v>17986.060000000001</v>
      </c>
      <c r="M55" s="28">
        <v>0</v>
      </c>
      <c r="N55" s="36"/>
      <c r="O55" s="36"/>
      <c r="P55" s="48">
        <f>I55+J55+L55+M55+N55+O55</f>
        <v>25373.56</v>
      </c>
      <c r="Q55" s="28">
        <f>H55-P55</f>
        <v>99626.44</v>
      </c>
    </row>
    <row r="56" spans="1:67" ht="36.6" customHeight="1" thickBot="1" x14ac:dyDescent="0.5">
      <c r="A56" s="23">
        <v>28</v>
      </c>
      <c r="B56" s="30" t="s">
        <v>98</v>
      </c>
      <c r="C56" s="30">
        <v>44563</v>
      </c>
      <c r="D56" s="30" t="s">
        <v>47</v>
      </c>
      <c r="E56" s="47" t="s">
        <v>99</v>
      </c>
      <c r="F56" s="47" t="s">
        <v>100</v>
      </c>
      <c r="G56" s="55" t="s">
        <v>28</v>
      </c>
      <c r="H56" s="28">
        <v>90000</v>
      </c>
      <c r="I56" s="28">
        <f>H56*2.87%</f>
        <v>2583</v>
      </c>
      <c r="J56" s="28">
        <f>H56*3.04%</f>
        <v>2736</v>
      </c>
      <c r="K56" s="28">
        <f>H56-I56-J56</f>
        <v>84681</v>
      </c>
      <c r="L56" s="28">
        <v>9158.1299999999992</v>
      </c>
      <c r="M56" s="28">
        <v>2380.2399999999998</v>
      </c>
      <c r="N56" s="36"/>
      <c r="O56" s="36"/>
      <c r="P56" s="48">
        <f>I56+J56+L56+M56+N56+O56</f>
        <v>16857.37</v>
      </c>
      <c r="Q56" s="28">
        <f>H56-P56</f>
        <v>73142.63</v>
      </c>
    </row>
    <row r="57" spans="1:67" ht="48.6" customHeight="1" thickBot="1" x14ac:dyDescent="0.5">
      <c r="A57" s="71"/>
      <c r="B57" s="33" t="s">
        <v>40</v>
      </c>
      <c r="C57" s="34"/>
      <c r="D57" s="34"/>
      <c r="E57" s="34"/>
      <c r="F57" s="35"/>
      <c r="G57" s="72"/>
      <c r="H57" s="37">
        <f t="shared" ref="H57:Q57" si="16">H55+H56</f>
        <v>215000</v>
      </c>
      <c r="I57" s="37">
        <f t="shared" si="16"/>
        <v>6170.5</v>
      </c>
      <c r="J57" s="37">
        <f t="shared" si="16"/>
        <v>6536</v>
      </c>
      <c r="K57" s="37">
        <f t="shared" si="16"/>
        <v>169362</v>
      </c>
      <c r="L57" s="37">
        <f t="shared" si="16"/>
        <v>27144.190000000002</v>
      </c>
      <c r="M57" s="37">
        <f t="shared" si="16"/>
        <v>2380.2399999999998</v>
      </c>
      <c r="N57" s="37">
        <f t="shared" si="16"/>
        <v>0</v>
      </c>
      <c r="O57" s="37">
        <f t="shared" si="16"/>
        <v>0</v>
      </c>
      <c r="P57" s="37">
        <f t="shared" si="16"/>
        <v>42230.93</v>
      </c>
      <c r="Q57" s="37">
        <f t="shared" si="16"/>
        <v>172769.07</v>
      </c>
    </row>
    <row r="58" spans="1:67" ht="48.6" customHeight="1" thickBot="1" x14ac:dyDescent="0.5">
      <c r="A58" s="71"/>
      <c r="B58" s="38" t="s">
        <v>101</v>
      </c>
      <c r="C58" s="73"/>
      <c r="D58" s="39"/>
      <c r="E58" s="40"/>
      <c r="F58" s="71"/>
      <c r="G58" s="72"/>
      <c r="H58" s="58"/>
      <c r="I58" s="58"/>
      <c r="J58" s="58"/>
      <c r="K58" s="58"/>
      <c r="L58" s="58"/>
      <c r="M58" s="58"/>
      <c r="N58" s="58"/>
      <c r="O58" s="58"/>
      <c r="P58" s="58"/>
      <c r="Q58" s="36"/>
    </row>
    <row r="59" spans="1:67" ht="48" customHeight="1" thickBot="1" x14ac:dyDescent="0.5">
      <c r="A59" s="23">
        <v>29</v>
      </c>
      <c r="B59" s="49" t="s">
        <v>42</v>
      </c>
      <c r="C59" s="30">
        <v>44563</v>
      </c>
      <c r="D59" s="55" t="s">
        <v>25</v>
      </c>
      <c r="E59" s="47" t="s">
        <v>102</v>
      </c>
      <c r="F59" s="74" t="s">
        <v>103</v>
      </c>
      <c r="G59" s="55" t="s">
        <v>28</v>
      </c>
      <c r="H59" s="28">
        <v>225000</v>
      </c>
      <c r="I59" s="28">
        <f>H59*2.87%</f>
        <v>6457.5</v>
      </c>
      <c r="J59" s="28">
        <f>156000*3.04%</f>
        <v>4742.3999999999996</v>
      </c>
      <c r="K59" s="28">
        <f>H59-I59-J59</f>
        <v>213800.1</v>
      </c>
      <c r="L59" s="28">
        <v>42032.959999999999</v>
      </c>
      <c r="M59" s="58"/>
      <c r="N59" s="28"/>
      <c r="O59" s="58"/>
      <c r="P59" s="48">
        <f>I59+J59+L59+M59+N59+O59</f>
        <v>53232.86</v>
      </c>
      <c r="Q59" s="28">
        <f>H59-P59</f>
        <v>171767.14</v>
      </c>
    </row>
    <row r="60" spans="1:67" ht="48.6" customHeight="1" thickBot="1" x14ac:dyDescent="0.5">
      <c r="A60" s="23">
        <v>30</v>
      </c>
      <c r="B60" s="49">
        <v>44200</v>
      </c>
      <c r="C60" s="30">
        <v>44563</v>
      </c>
      <c r="D60" s="55" t="s">
        <v>25</v>
      </c>
      <c r="E60" s="47" t="s">
        <v>104</v>
      </c>
      <c r="F60" s="74" t="s">
        <v>105</v>
      </c>
      <c r="G60" s="55" t="s">
        <v>28</v>
      </c>
      <c r="H60" s="28">
        <v>65000</v>
      </c>
      <c r="I60" s="28">
        <f>H60*2.87%</f>
        <v>1865.5</v>
      </c>
      <c r="J60" s="28">
        <f>H60*3.04%</f>
        <v>1976</v>
      </c>
      <c r="K60" s="28">
        <v>61158.5</v>
      </c>
      <c r="L60" s="28">
        <v>4427.55</v>
      </c>
      <c r="M60" s="58"/>
      <c r="N60" s="28"/>
      <c r="O60" s="58"/>
      <c r="P60" s="48">
        <f>I60+J60+L60+M60+N60+O60</f>
        <v>8269.0499999999993</v>
      </c>
      <c r="Q60" s="28">
        <f>H60-P60</f>
        <v>56730.95</v>
      </c>
    </row>
    <row r="61" spans="1:67" ht="48.6" customHeight="1" thickBot="1" x14ac:dyDescent="0.5">
      <c r="A61" s="71"/>
      <c r="B61" s="33" t="s">
        <v>40</v>
      </c>
      <c r="C61" s="75"/>
      <c r="D61" s="34"/>
      <c r="E61" s="34"/>
      <c r="F61" s="34"/>
      <c r="G61" s="36"/>
      <c r="H61" s="37">
        <f t="shared" ref="H61:Q61" si="17">H59+H60</f>
        <v>290000</v>
      </c>
      <c r="I61" s="37">
        <f t="shared" si="17"/>
        <v>8323</v>
      </c>
      <c r="J61" s="37">
        <f t="shared" si="17"/>
        <v>6718.4</v>
      </c>
      <c r="K61" s="37">
        <f t="shared" si="17"/>
        <v>274958.59999999998</v>
      </c>
      <c r="L61" s="37">
        <f t="shared" si="17"/>
        <v>46460.51</v>
      </c>
      <c r="M61" s="37">
        <f t="shared" si="17"/>
        <v>0</v>
      </c>
      <c r="N61" s="37">
        <f t="shared" si="17"/>
        <v>0</v>
      </c>
      <c r="O61" s="37">
        <f t="shared" si="17"/>
        <v>0</v>
      </c>
      <c r="P61" s="44">
        <f t="shared" si="17"/>
        <v>61501.91</v>
      </c>
      <c r="Q61" s="37">
        <f t="shared" si="17"/>
        <v>228498.09000000003</v>
      </c>
    </row>
    <row r="62" spans="1:67" ht="48.6" customHeight="1" thickBot="1" x14ac:dyDescent="0.5">
      <c r="A62" s="71"/>
      <c r="B62" s="38" t="s">
        <v>106</v>
      </c>
      <c r="C62" s="39"/>
      <c r="D62" s="39"/>
      <c r="E62" s="39"/>
      <c r="F62" s="45"/>
      <c r="G62" s="72"/>
      <c r="H62" s="58"/>
      <c r="I62" s="58"/>
      <c r="J62" s="58"/>
      <c r="K62" s="58"/>
      <c r="L62" s="58"/>
      <c r="M62" s="58"/>
      <c r="N62" s="58"/>
      <c r="O62" s="58"/>
      <c r="P62" s="58"/>
      <c r="Q62" s="36"/>
    </row>
    <row r="63" spans="1:67" ht="36.6" customHeight="1" thickBot="1" x14ac:dyDescent="0.5">
      <c r="A63" s="23">
        <v>31</v>
      </c>
      <c r="B63" s="49">
        <v>43840</v>
      </c>
      <c r="C63" s="49">
        <v>44563</v>
      </c>
      <c r="D63" s="30" t="s">
        <v>47</v>
      </c>
      <c r="E63" s="47" t="s">
        <v>107</v>
      </c>
      <c r="F63" s="47" t="s">
        <v>108</v>
      </c>
      <c r="G63" s="55" t="s">
        <v>28</v>
      </c>
      <c r="H63" s="28">
        <v>250000</v>
      </c>
      <c r="I63" s="59">
        <f t="shared" ref="I63:I70" si="18">H63*2.87%</f>
        <v>7175</v>
      </c>
      <c r="J63" s="28">
        <f>156000*3.04%</f>
        <v>4742.3999999999996</v>
      </c>
      <c r="K63" s="59">
        <f t="shared" ref="K63:K70" si="19">H63-I63-J63</f>
        <v>238082.6</v>
      </c>
      <c r="L63" s="28">
        <v>47806.06</v>
      </c>
      <c r="M63" s="28">
        <v>1190.1199999999999</v>
      </c>
      <c r="N63" s="28"/>
      <c r="O63" s="59"/>
      <c r="P63" s="48">
        <f t="shared" ref="P63:P70" si="20">I63+J63+L63+M63+N63+O63</f>
        <v>60913.58</v>
      </c>
      <c r="Q63" s="28">
        <f t="shared" ref="Q63:Q70" si="21">H63-P63</f>
        <v>189086.41999999998</v>
      </c>
    </row>
    <row r="64" spans="1:67" ht="36.6" customHeight="1" thickBot="1" x14ac:dyDescent="0.5">
      <c r="A64" s="23">
        <v>32</v>
      </c>
      <c r="B64" s="49" t="s">
        <v>109</v>
      </c>
      <c r="C64" s="49">
        <v>44563</v>
      </c>
      <c r="D64" s="30" t="s">
        <v>25</v>
      </c>
      <c r="E64" s="47" t="s">
        <v>110</v>
      </c>
      <c r="F64" s="47" t="s">
        <v>111</v>
      </c>
      <c r="G64" s="55" t="s">
        <v>28</v>
      </c>
      <c r="H64" s="28">
        <v>150000</v>
      </c>
      <c r="I64" s="59">
        <f t="shared" si="18"/>
        <v>4305</v>
      </c>
      <c r="J64" s="28">
        <f t="shared" ref="J64:J70" si="22">H64*3.04%</f>
        <v>4560</v>
      </c>
      <c r="K64" s="59">
        <f t="shared" si="19"/>
        <v>141135</v>
      </c>
      <c r="L64" s="28">
        <v>23866.69</v>
      </c>
      <c r="M64" s="28"/>
      <c r="N64" s="28"/>
      <c r="O64" s="59"/>
      <c r="P64" s="48">
        <f t="shared" si="20"/>
        <v>32731.69</v>
      </c>
      <c r="Q64" s="28">
        <f t="shared" si="21"/>
        <v>117268.31</v>
      </c>
    </row>
    <row r="65" spans="1:17" ht="55.8" thickBot="1" x14ac:dyDescent="0.5">
      <c r="A65" s="23">
        <v>33</v>
      </c>
      <c r="B65" s="49" t="s">
        <v>58</v>
      </c>
      <c r="C65" s="49">
        <v>44563</v>
      </c>
      <c r="D65" s="30" t="s">
        <v>47</v>
      </c>
      <c r="E65" s="47" t="s">
        <v>112</v>
      </c>
      <c r="F65" s="74" t="s">
        <v>113</v>
      </c>
      <c r="G65" s="55" t="s">
        <v>28</v>
      </c>
      <c r="H65" s="28">
        <v>150000</v>
      </c>
      <c r="I65" s="59">
        <f t="shared" si="18"/>
        <v>4305</v>
      </c>
      <c r="J65" s="28">
        <f t="shared" si="22"/>
        <v>4560</v>
      </c>
      <c r="K65" s="59">
        <f t="shared" si="19"/>
        <v>141135</v>
      </c>
      <c r="L65" s="28">
        <v>23866.09</v>
      </c>
      <c r="M65" s="28"/>
      <c r="N65" s="28"/>
      <c r="O65" s="59">
        <v>2420</v>
      </c>
      <c r="P65" s="48">
        <f t="shared" si="20"/>
        <v>35151.089999999997</v>
      </c>
      <c r="Q65" s="28">
        <f t="shared" si="21"/>
        <v>114848.91</v>
      </c>
    </row>
    <row r="66" spans="1:17" ht="36" customHeight="1" thickBot="1" x14ac:dyDescent="0.5">
      <c r="A66" s="23">
        <v>34</v>
      </c>
      <c r="B66" s="49">
        <v>44200</v>
      </c>
      <c r="C66" s="49">
        <v>44563</v>
      </c>
      <c r="D66" s="30" t="s">
        <v>47</v>
      </c>
      <c r="E66" s="47" t="s">
        <v>114</v>
      </c>
      <c r="F66" s="74" t="s">
        <v>115</v>
      </c>
      <c r="G66" s="55" t="s">
        <v>28</v>
      </c>
      <c r="H66" s="28">
        <v>95000</v>
      </c>
      <c r="I66" s="59">
        <f t="shared" si="18"/>
        <v>2726.5</v>
      </c>
      <c r="J66" s="28">
        <f t="shared" si="22"/>
        <v>2888</v>
      </c>
      <c r="K66" s="59">
        <f t="shared" si="19"/>
        <v>89385.5</v>
      </c>
      <c r="L66" s="28">
        <v>10929.31</v>
      </c>
      <c r="M66" s="28"/>
      <c r="N66" s="28"/>
      <c r="O66" s="59"/>
      <c r="P66" s="48">
        <f t="shared" si="20"/>
        <v>16543.809999999998</v>
      </c>
      <c r="Q66" s="28">
        <f t="shared" si="21"/>
        <v>78456.19</v>
      </c>
    </row>
    <row r="67" spans="1:17" ht="36" customHeight="1" thickBot="1" x14ac:dyDescent="0.5">
      <c r="A67" s="23">
        <v>35</v>
      </c>
      <c r="B67" s="49" t="s">
        <v>116</v>
      </c>
      <c r="C67" s="49">
        <v>44563</v>
      </c>
      <c r="D67" s="30" t="s">
        <v>25</v>
      </c>
      <c r="E67" s="47" t="s">
        <v>117</v>
      </c>
      <c r="F67" s="74" t="s">
        <v>118</v>
      </c>
      <c r="G67" s="55" t="s">
        <v>28</v>
      </c>
      <c r="H67" s="28">
        <v>95000</v>
      </c>
      <c r="I67" s="59">
        <f t="shared" si="18"/>
        <v>2726.5</v>
      </c>
      <c r="J67" s="28">
        <f t="shared" si="22"/>
        <v>2888</v>
      </c>
      <c r="K67" s="59">
        <f t="shared" si="19"/>
        <v>89385.5</v>
      </c>
      <c r="L67" s="28">
        <v>10929.19</v>
      </c>
      <c r="M67" s="28"/>
      <c r="N67" s="28"/>
      <c r="O67" s="59"/>
      <c r="P67" s="48">
        <f t="shared" si="20"/>
        <v>16543.690000000002</v>
      </c>
      <c r="Q67" s="28">
        <f t="shared" si="21"/>
        <v>78456.31</v>
      </c>
    </row>
    <row r="68" spans="1:17" ht="55.95" customHeight="1" thickBot="1" x14ac:dyDescent="0.5">
      <c r="A68" s="23">
        <v>36</v>
      </c>
      <c r="B68" s="49" t="s">
        <v>119</v>
      </c>
      <c r="C68" s="49">
        <v>44563</v>
      </c>
      <c r="D68" s="30" t="s">
        <v>25</v>
      </c>
      <c r="E68" s="47" t="s">
        <v>120</v>
      </c>
      <c r="F68" s="74" t="s">
        <v>121</v>
      </c>
      <c r="G68" s="55" t="s">
        <v>28</v>
      </c>
      <c r="H68" s="28">
        <v>95000</v>
      </c>
      <c r="I68" s="59">
        <f t="shared" si="18"/>
        <v>2726.5</v>
      </c>
      <c r="J68" s="28">
        <f t="shared" si="22"/>
        <v>2888</v>
      </c>
      <c r="K68" s="59">
        <f t="shared" si="19"/>
        <v>89385.5</v>
      </c>
      <c r="L68" s="28">
        <v>10929.19</v>
      </c>
      <c r="M68" s="28"/>
      <c r="N68" s="28"/>
      <c r="O68" s="59"/>
      <c r="P68" s="48">
        <f t="shared" si="20"/>
        <v>16543.690000000002</v>
      </c>
      <c r="Q68" s="28">
        <f t="shared" si="21"/>
        <v>78456.31</v>
      </c>
    </row>
    <row r="69" spans="1:17" ht="37.200000000000003" customHeight="1" thickBot="1" x14ac:dyDescent="0.5">
      <c r="A69" s="23">
        <v>37</v>
      </c>
      <c r="B69" s="49">
        <v>43872</v>
      </c>
      <c r="C69" s="49">
        <v>44563</v>
      </c>
      <c r="D69" s="30" t="s">
        <v>25</v>
      </c>
      <c r="E69" s="47" t="s">
        <v>122</v>
      </c>
      <c r="F69" s="47" t="s">
        <v>123</v>
      </c>
      <c r="G69" s="55" t="s">
        <v>28</v>
      </c>
      <c r="H69" s="28">
        <v>65000</v>
      </c>
      <c r="I69" s="59">
        <f t="shared" si="18"/>
        <v>1865.5</v>
      </c>
      <c r="J69" s="28">
        <f t="shared" si="22"/>
        <v>1976</v>
      </c>
      <c r="K69" s="59">
        <f t="shared" si="19"/>
        <v>61158.5</v>
      </c>
      <c r="L69" s="59">
        <v>4427.55</v>
      </c>
      <c r="M69" s="28"/>
      <c r="N69" s="28"/>
      <c r="O69" s="28"/>
      <c r="P69" s="48">
        <f t="shared" si="20"/>
        <v>8269.0499999999993</v>
      </c>
      <c r="Q69" s="28">
        <f t="shared" si="21"/>
        <v>56730.95</v>
      </c>
    </row>
    <row r="70" spans="1:17" ht="37.200000000000003" customHeight="1" thickBot="1" x14ac:dyDescent="0.5">
      <c r="A70" s="23">
        <v>38</v>
      </c>
      <c r="B70" s="49">
        <v>44206</v>
      </c>
      <c r="C70" s="49">
        <v>44565</v>
      </c>
      <c r="D70" s="30" t="s">
        <v>25</v>
      </c>
      <c r="E70" s="47" t="s">
        <v>124</v>
      </c>
      <c r="F70" s="47" t="s">
        <v>69</v>
      </c>
      <c r="G70" s="55" t="s">
        <v>28</v>
      </c>
      <c r="H70" s="28">
        <v>60000</v>
      </c>
      <c r="I70" s="59">
        <f t="shared" si="18"/>
        <v>1722</v>
      </c>
      <c r="J70" s="28">
        <f t="shared" si="22"/>
        <v>1824</v>
      </c>
      <c r="K70" s="59">
        <f t="shared" si="19"/>
        <v>56454</v>
      </c>
      <c r="L70" s="59">
        <v>3486.65</v>
      </c>
      <c r="M70" s="28"/>
      <c r="N70" s="28"/>
      <c r="O70" s="28"/>
      <c r="P70" s="48">
        <f t="shared" si="20"/>
        <v>7032.65</v>
      </c>
      <c r="Q70" s="28">
        <f t="shared" si="21"/>
        <v>52967.35</v>
      </c>
    </row>
    <row r="71" spans="1:17" ht="48.6" customHeight="1" thickBot="1" x14ac:dyDescent="0.5">
      <c r="A71" s="71"/>
      <c r="B71" s="33" t="s">
        <v>40</v>
      </c>
      <c r="C71" s="34"/>
      <c r="D71" s="34"/>
      <c r="E71" s="34"/>
      <c r="F71" s="34"/>
      <c r="G71" s="72"/>
      <c r="H71" s="37">
        <f>H63+H64+H65+H66+H67+H68+H69+H70</f>
        <v>960000</v>
      </c>
      <c r="I71" s="37">
        <f t="shared" ref="I71:Q71" si="23">I63+I64+I65+I66+I67+I68+I69+I70</f>
        <v>27552</v>
      </c>
      <c r="J71" s="37">
        <f>J63+J64+J65+J66+J67+J68+J69+J70</f>
        <v>26326.400000000001</v>
      </c>
      <c r="K71" s="37">
        <f t="shared" si="23"/>
        <v>906121.6</v>
      </c>
      <c r="L71" s="37">
        <f t="shared" si="23"/>
        <v>136240.72999999998</v>
      </c>
      <c r="M71" s="37">
        <f t="shared" si="23"/>
        <v>1190.1199999999999</v>
      </c>
      <c r="N71" s="37">
        <f t="shared" si="23"/>
        <v>0</v>
      </c>
      <c r="O71" s="37">
        <f t="shared" si="23"/>
        <v>2420</v>
      </c>
      <c r="P71" s="37">
        <f t="shared" si="23"/>
        <v>193729.24999999997</v>
      </c>
      <c r="Q71" s="37">
        <f t="shared" si="23"/>
        <v>766270.74999999988</v>
      </c>
    </row>
    <row r="72" spans="1:17" ht="48.6" customHeight="1" thickBot="1" x14ac:dyDescent="0.5">
      <c r="A72" s="71"/>
      <c r="B72" s="38" t="s">
        <v>125</v>
      </c>
      <c r="C72" s="39"/>
      <c r="D72" s="39"/>
      <c r="E72" s="39"/>
      <c r="F72" s="45"/>
      <c r="G72" s="72"/>
      <c r="H72" s="37"/>
      <c r="I72" s="37"/>
      <c r="J72" s="37"/>
      <c r="K72" s="37"/>
      <c r="L72" s="37"/>
      <c r="M72" s="37"/>
      <c r="N72" s="37"/>
      <c r="O72" s="37"/>
      <c r="P72" s="44"/>
      <c r="Q72" s="37"/>
    </row>
    <row r="73" spans="1:17" ht="37.5" customHeight="1" thickBot="1" x14ac:dyDescent="0.5">
      <c r="A73" s="23">
        <v>39</v>
      </c>
      <c r="B73" s="30">
        <v>44076</v>
      </c>
      <c r="C73" s="30">
        <v>44563</v>
      </c>
      <c r="D73" s="31" t="s">
        <v>47</v>
      </c>
      <c r="E73" s="27" t="s">
        <v>126</v>
      </c>
      <c r="F73" s="27" t="s">
        <v>127</v>
      </c>
      <c r="G73" s="31" t="s">
        <v>28</v>
      </c>
      <c r="H73" s="28">
        <v>115000</v>
      </c>
      <c r="I73" s="29">
        <f>+H73*2.87%</f>
        <v>3300.5</v>
      </c>
      <c r="J73" s="29">
        <f>+H73*3.04%</f>
        <v>3496</v>
      </c>
      <c r="K73" s="29">
        <f>H73-I73-J73</f>
        <v>108203.5</v>
      </c>
      <c r="L73" s="29">
        <v>15633.81</v>
      </c>
      <c r="M73" s="29"/>
      <c r="N73" s="29"/>
      <c r="O73" s="29"/>
      <c r="P73" s="42">
        <f>I73+J73+L73</f>
        <v>22430.309999999998</v>
      </c>
      <c r="Q73" s="29">
        <f>H73-I73-J73-L73</f>
        <v>92569.69</v>
      </c>
    </row>
    <row r="74" spans="1:17" ht="48.6" customHeight="1" thickBot="1" x14ac:dyDescent="0.5">
      <c r="A74" s="23"/>
      <c r="B74" s="38" t="s">
        <v>128</v>
      </c>
      <c r="C74" s="39"/>
      <c r="D74" s="39"/>
      <c r="E74" s="40"/>
      <c r="F74" s="27"/>
      <c r="G74" s="27"/>
      <c r="H74" s="37">
        <f t="shared" ref="H74:Q74" si="24">H73</f>
        <v>115000</v>
      </c>
      <c r="I74" s="37">
        <f t="shared" si="24"/>
        <v>3300.5</v>
      </c>
      <c r="J74" s="37">
        <f>J73</f>
        <v>3496</v>
      </c>
      <c r="K74" s="37">
        <f t="shared" si="24"/>
        <v>108203.5</v>
      </c>
      <c r="L74" s="37">
        <f t="shared" si="24"/>
        <v>15633.81</v>
      </c>
      <c r="M74" s="37">
        <f t="shared" si="24"/>
        <v>0</v>
      </c>
      <c r="N74" s="37">
        <f t="shared" si="24"/>
        <v>0</v>
      </c>
      <c r="O74" s="37">
        <f t="shared" si="24"/>
        <v>0</v>
      </c>
      <c r="P74" s="44">
        <f t="shared" si="24"/>
        <v>22430.309999999998</v>
      </c>
      <c r="Q74" s="37">
        <f t="shared" si="24"/>
        <v>92569.69</v>
      </c>
    </row>
    <row r="75" spans="1:17" ht="37.200000000000003" customHeight="1" thickBot="1" x14ac:dyDescent="0.5">
      <c r="A75" s="23">
        <v>40</v>
      </c>
      <c r="B75" s="30">
        <v>44113</v>
      </c>
      <c r="C75" s="30">
        <v>44563</v>
      </c>
      <c r="D75" s="31" t="s">
        <v>47</v>
      </c>
      <c r="E75" s="27" t="s">
        <v>129</v>
      </c>
      <c r="F75" s="27" t="s">
        <v>130</v>
      </c>
      <c r="G75" s="31" t="s">
        <v>28</v>
      </c>
      <c r="H75" s="28">
        <v>250000</v>
      </c>
      <c r="I75" s="29">
        <f t="shared" ref="I75:I80" si="25">+H75*2.87%</f>
        <v>7175</v>
      </c>
      <c r="J75" s="29">
        <f>156000*3.04%</f>
        <v>4742.3999999999996</v>
      </c>
      <c r="K75" s="29">
        <f t="shared" ref="K75:K80" si="26">H75-I75-J75</f>
        <v>238082.6</v>
      </c>
      <c r="L75" s="29">
        <v>48103.59</v>
      </c>
      <c r="M75" s="29"/>
      <c r="N75" s="29"/>
      <c r="O75" s="29"/>
      <c r="P75" s="42">
        <f t="shared" ref="P75:P80" si="27">I75+J75+L75</f>
        <v>60020.99</v>
      </c>
      <c r="Q75" s="29">
        <f t="shared" ref="Q75:Q80" si="28">H75-I75-J75-L75</f>
        <v>189979.01</v>
      </c>
    </row>
    <row r="76" spans="1:17" ht="37.200000000000003" customHeight="1" thickBot="1" x14ac:dyDescent="0.5">
      <c r="A76" s="23">
        <v>41</v>
      </c>
      <c r="B76" s="30" t="s">
        <v>131</v>
      </c>
      <c r="C76" s="30">
        <v>44563</v>
      </c>
      <c r="D76" s="31" t="s">
        <v>25</v>
      </c>
      <c r="E76" s="27" t="s">
        <v>132</v>
      </c>
      <c r="F76" s="27" t="s">
        <v>133</v>
      </c>
      <c r="G76" s="31" t="s">
        <v>28</v>
      </c>
      <c r="H76" s="28">
        <v>150000</v>
      </c>
      <c r="I76" s="29">
        <f t="shared" si="25"/>
        <v>4305</v>
      </c>
      <c r="J76" s="29">
        <f>H76*3.04%</f>
        <v>4560</v>
      </c>
      <c r="K76" s="29">
        <f t="shared" si="26"/>
        <v>141135</v>
      </c>
      <c r="L76" s="29">
        <v>23866.69</v>
      </c>
      <c r="M76" s="29"/>
      <c r="N76" s="29"/>
      <c r="O76" s="29"/>
      <c r="P76" s="42">
        <f t="shared" si="27"/>
        <v>32731.69</v>
      </c>
      <c r="Q76" s="29">
        <f t="shared" si="28"/>
        <v>117268.31</v>
      </c>
    </row>
    <row r="77" spans="1:17" ht="37.200000000000003" customHeight="1" thickBot="1" x14ac:dyDescent="0.5">
      <c r="A77" s="23">
        <v>42</v>
      </c>
      <c r="B77" s="30">
        <v>44202</v>
      </c>
      <c r="C77" s="30">
        <v>44563</v>
      </c>
      <c r="D77" s="31" t="s">
        <v>47</v>
      </c>
      <c r="E77" s="76" t="s">
        <v>134</v>
      </c>
      <c r="F77" s="76" t="s">
        <v>135</v>
      </c>
      <c r="G77" s="31" t="s">
        <v>28</v>
      </c>
      <c r="H77" s="28">
        <v>150000</v>
      </c>
      <c r="I77" s="28">
        <f t="shared" si="25"/>
        <v>4305</v>
      </c>
      <c r="J77" s="29">
        <f>H77*3.04%</f>
        <v>4560</v>
      </c>
      <c r="K77" s="28">
        <f t="shared" si="26"/>
        <v>141135</v>
      </c>
      <c r="L77" s="29">
        <v>23866.69</v>
      </c>
      <c r="M77" s="77"/>
      <c r="N77" s="77"/>
      <c r="O77" s="77"/>
      <c r="P77" s="78">
        <f t="shared" si="27"/>
        <v>32731.69</v>
      </c>
      <c r="Q77" s="77">
        <f t="shared" si="28"/>
        <v>117268.31</v>
      </c>
    </row>
    <row r="78" spans="1:17" ht="37.200000000000003" customHeight="1" thickBot="1" x14ac:dyDescent="0.5">
      <c r="A78" s="23">
        <v>43</v>
      </c>
      <c r="B78" s="30">
        <v>44199</v>
      </c>
      <c r="C78" s="30">
        <v>44563</v>
      </c>
      <c r="D78" s="31" t="s">
        <v>25</v>
      </c>
      <c r="E78" s="76" t="s">
        <v>136</v>
      </c>
      <c r="F78" s="76" t="s">
        <v>137</v>
      </c>
      <c r="G78" s="79" t="s">
        <v>28</v>
      </c>
      <c r="H78" s="28">
        <v>60000</v>
      </c>
      <c r="I78" s="28">
        <f t="shared" si="25"/>
        <v>1722</v>
      </c>
      <c r="J78" s="28">
        <f>H78*3.04%</f>
        <v>1824</v>
      </c>
      <c r="K78" s="28">
        <f t="shared" si="26"/>
        <v>56454</v>
      </c>
      <c r="L78" s="77">
        <v>3486.65</v>
      </c>
      <c r="M78" s="77"/>
      <c r="N78" s="77"/>
      <c r="O78" s="77"/>
      <c r="P78" s="78">
        <f t="shared" si="27"/>
        <v>7032.65</v>
      </c>
      <c r="Q78" s="77">
        <f t="shared" si="28"/>
        <v>52967.35</v>
      </c>
    </row>
    <row r="79" spans="1:17" ht="37.200000000000003" customHeight="1" thickBot="1" x14ac:dyDescent="0.5">
      <c r="A79" s="23">
        <v>44</v>
      </c>
      <c r="B79" s="30" t="s">
        <v>116</v>
      </c>
      <c r="C79" s="30">
        <v>44563</v>
      </c>
      <c r="D79" s="31" t="s">
        <v>47</v>
      </c>
      <c r="E79" s="76" t="s">
        <v>138</v>
      </c>
      <c r="F79" s="76" t="s">
        <v>139</v>
      </c>
      <c r="G79" s="79" t="s">
        <v>28</v>
      </c>
      <c r="H79" s="28">
        <v>80000</v>
      </c>
      <c r="I79" s="28">
        <f t="shared" si="25"/>
        <v>2296</v>
      </c>
      <c r="J79" s="28">
        <f>H79*3.04%</f>
        <v>2432</v>
      </c>
      <c r="K79" s="28">
        <f t="shared" si="26"/>
        <v>75272</v>
      </c>
      <c r="L79" s="77">
        <v>7400.94</v>
      </c>
      <c r="M79" s="77"/>
      <c r="N79" s="77"/>
      <c r="O79" s="77"/>
      <c r="P79" s="78">
        <f t="shared" si="27"/>
        <v>12128.939999999999</v>
      </c>
      <c r="Q79" s="77">
        <f t="shared" si="28"/>
        <v>67871.06</v>
      </c>
    </row>
    <row r="80" spans="1:17" ht="37.200000000000003" customHeight="1" thickBot="1" x14ac:dyDescent="0.5">
      <c r="A80" s="23">
        <v>45</v>
      </c>
      <c r="B80" s="30" t="s">
        <v>119</v>
      </c>
      <c r="C80" s="30">
        <v>44563</v>
      </c>
      <c r="D80" s="31" t="s">
        <v>25</v>
      </c>
      <c r="E80" s="76" t="s">
        <v>140</v>
      </c>
      <c r="F80" s="76" t="s">
        <v>141</v>
      </c>
      <c r="G80" s="79" t="s">
        <v>28</v>
      </c>
      <c r="H80" s="28">
        <v>90000</v>
      </c>
      <c r="I80" s="28">
        <f t="shared" si="25"/>
        <v>2583</v>
      </c>
      <c r="J80" s="28">
        <f>H80*3.04%</f>
        <v>2736</v>
      </c>
      <c r="K80" s="28">
        <f t="shared" si="26"/>
        <v>84681</v>
      </c>
      <c r="L80" s="77">
        <v>9753.19</v>
      </c>
      <c r="M80" s="77"/>
      <c r="N80" s="77"/>
      <c r="O80" s="77">
        <v>1920</v>
      </c>
      <c r="P80" s="78">
        <f t="shared" si="27"/>
        <v>15072.19</v>
      </c>
      <c r="Q80" s="77">
        <f t="shared" si="28"/>
        <v>74927.81</v>
      </c>
    </row>
    <row r="81" spans="1:17" ht="48.6" customHeight="1" thickBot="1" x14ac:dyDescent="0.5">
      <c r="A81" s="23"/>
      <c r="B81" s="33" t="s">
        <v>40</v>
      </c>
      <c r="C81" s="34"/>
      <c r="D81" s="34"/>
      <c r="E81" s="34"/>
      <c r="F81" s="35"/>
      <c r="G81" s="27"/>
      <c r="H81" s="37">
        <f t="shared" ref="H81:Q81" si="29">H75+H76+H77+H79+H80+H78</f>
        <v>780000</v>
      </c>
      <c r="I81" s="37">
        <f t="shared" si="29"/>
        <v>22386</v>
      </c>
      <c r="J81" s="37">
        <f>J75+J76+J77+J79+J80+J78</f>
        <v>20854.400000000001</v>
      </c>
      <c r="K81" s="37">
        <f t="shared" si="29"/>
        <v>736759.6</v>
      </c>
      <c r="L81" s="37">
        <f t="shared" si="29"/>
        <v>116477.75</v>
      </c>
      <c r="M81" s="37">
        <f t="shared" si="29"/>
        <v>0</v>
      </c>
      <c r="N81" s="37">
        <f t="shared" si="29"/>
        <v>0</v>
      </c>
      <c r="O81" s="37">
        <f t="shared" si="29"/>
        <v>1920</v>
      </c>
      <c r="P81" s="37">
        <f t="shared" si="29"/>
        <v>159718.15</v>
      </c>
      <c r="Q81" s="37">
        <f t="shared" si="29"/>
        <v>620281.85</v>
      </c>
    </row>
    <row r="82" spans="1:17" ht="37.5" customHeight="1" thickBot="1" x14ac:dyDescent="0.5">
      <c r="A82" s="80"/>
      <c r="B82" s="81"/>
      <c r="C82" s="82"/>
      <c r="D82" s="82"/>
      <c r="E82" s="82"/>
      <c r="F82" s="83"/>
      <c r="G82" s="27"/>
      <c r="H82" s="28"/>
      <c r="I82" s="77"/>
      <c r="J82" s="77"/>
      <c r="K82" s="77"/>
      <c r="L82" s="77"/>
      <c r="M82" s="77"/>
      <c r="N82" s="77"/>
      <c r="O82" s="77"/>
      <c r="P82" s="78"/>
      <c r="Q82" s="77"/>
    </row>
    <row r="83" spans="1:17" ht="37.5" customHeight="1" thickBot="1" x14ac:dyDescent="0.5">
      <c r="A83" s="84"/>
      <c r="B83" s="85"/>
      <c r="C83" s="86"/>
      <c r="D83" s="86"/>
      <c r="E83" s="86"/>
      <c r="F83" s="87"/>
      <c r="G83" s="27"/>
      <c r="H83" s="28"/>
      <c r="I83" s="77"/>
      <c r="J83" s="77"/>
      <c r="K83" s="77"/>
      <c r="L83" s="77"/>
      <c r="M83" s="77"/>
      <c r="N83" s="77"/>
      <c r="O83" s="77"/>
      <c r="P83" s="78"/>
      <c r="Q83" s="77"/>
    </row>
    <row r="84" spans="1:17" ht="48.6" customHeight="1" thickBot="1" x14ac:dyDescent="0.5">
      <c r="A84" s="23"/>
      <c r="B84" s="33" t="s">
        <v>142</v>
      </c>
      <c r="C84" s="34"/>
      <c r="D84" s="34"/>
      <c r="E84" s="34"/>
      <c r="F84" s="35"/>
      <c r="G84" s="27"/>
      <c r="H84" s="37">
        <f t="shared" ref="H84:Q84" si="30">H15+H27+H34+H43+H47+H53+H57+H61+H71+H74+H81+H19+H50</f>
        <v>5229500</v>
      </c>
      <c r="I84" s="37">
        <f t="shared" si="30"/>
        <v>150086.65</v>
      </c>
      <c r="J84" s="37">
        <f>J15+J27+J34+J43+J47+J53+J57+J61+J71+J74+J81+J19+J50</f>
        <v>143716</v>
      </c>
      <c r="K84" s="37">
        <f t="shared" si="30"/>
        <v>4818994.8499999996</v>
      </c>
      <c r="L84" s="37">
        <f t="shared" si="30"/>
        <v>718622.13000000012</v>
      </c>
      <c r="M84" s="37">
        <f t="shared" si="30"/>
        <v>4760.4799999999996</v>
      </c>
      <c r="N84" s="37">
        <f t="shared" si="30"/>
        <v>0</v>
      </c>
      <c r="O84" s="37">
        <f t="shared" si="30"/>
        <v>8180</v>
      </c>
      <c r="P84" s="37">
        <f t="shared" si="30"/>
        <v>1023445.26</v>
      </c>
      <c r="Q84" s="37">
        <f t="shared" si="30"/>
        <v>4206054.7399999993</v>
      </c>
    </row>
    <row r="85" spans="1:17" ht="37.5" customHeight="1" x14ac:dyDescent="0.35">
      <c r="D85" s="3"/>
      <c r="E85" s="88"/>
      <c r="F85" s="3"/>
      <c r="G85" s="3"/>
      <c r="H85" s="3"/>
      <c r="I85" s="3"/>
      <c r="J85" s="3"/>
      <c r="K85" s="3"/>
      <c r="L85" s="3"/>
      <c r="M85" s="3"/>
      <c r="N85" s="3"/>
      <c r="O85" s="89"/>
      <c r="P85" s="3"/>
      <c r="Q85" s="88"/>
    </row>
    <row r="86" spans="1:17" ht="37.5" customHeight="1" x14ac:dyDescent="0.35"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89"/>
      <c r="P86" s="3"/>
      <c r="Q86" s="3"/>
    </row>
    <row r="87" spans="1:17" ht="37.5" customHeight="1" x14ac:dyDescent="0.4">
      <c r="D87" s="3"/>
      <c r="E87" s="12"/>
      <c r="F87" s="3"/>
      <c r="G87" s="12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ht="37.5" customHeight="1" x14ac:dyDescent="0.5">
      <c r="D88" s="3"/>
      <c r="F88" s="4" t="s">
        <v>143</v>
      </c>
      <c r="G88" s="3"/>
      <c r="H88" s="10"/>
      <c r="I88" s="90" t="s">
        <v>144</v>
      </c>
      <c r="J88" s="90"/>
      <c r="K88" s="90"/>
      <c r="L88" s="91"/>
      <c r="M88" s="91"/>
      <c r="N88" s="91"/>
      <c r="O88" s="92"/>
      <c r="P88" s="3"/>
      <c r="Q88" s="93"/>
    </row>
    <row r="89" spans="1:17" ht="37.5" customHeight="1" x14ac:dyDescent="0.45">
      <c r="D89" s="3"/>
      <c r="F89" s="4" t="s">
        <v>145</v>
      </c>
      <c r="G89" s="3"/>
      <c r="H89" s="3"/>
      <c r="I89" s="3"/>
      <c r="J89" s="4" t="s">
        <v>146</v>
      </c>
      <c r="K89" s="3"/>
      <c r="L89" s="3"/>
      <c r="M89" s="3"/>
      <c r="N89" s="3"/>
      <c r="O89" s="92"/>
      <c r="P89" s="3"/>
      <c r="Q89" s="94"/>
    </row>
    <row r="90" spans="1:17" ht="37.5" customHeight="1" x14ac:dyDescent="0.25">
      <c r="E90" s="95"/>
      <c r="F90" s="95"/>
      <c r="G90" s="96"/>
      <c r="H90" s="95"/>
      <c r="I90" s="97"/>
      <c r="J90" s="97"/>
      <c r="K90" s="97"/>
      <c r="L90" s="98"/>
      <c r="M90" s="99"/>
      <c r="N90" s="100"/>
      <c r="O90" s="3"/>
      <c r="P90" s="3"/>
      <c r="Q90" s="3"/>
    </row>
    <row r="91" spans="1:17" ht="37.5" customHeight="1" x14ac:dyDescent="0.5">
      <c r="D91" s="101"/>
      <c r="E91" s="102"/>
      <c r="F91" s="102"/>
      <c r="G91" s="103"/>
      <c r="H91" s="104"/>
    </row>
    <row r="92" spans="1:17" ht="37.5" customHeight="1" x14ac:dyDescent="0.5">
      <c r="D92" s="101"/>
      <c r="E92" s="102"/>
      <c r="F92" s="105"/>
      <c r="G92" s="106"/>
      <c r="H92" s="107"/>
    </row>
    <row r="93" spans="1:17" ht="37.5" customHeight="1" x14ac:dyDescent="0.5">
      <c r="D93" s="101"/>
      <c r="E93" s="108"/>
      <c r="F93" s="101"/>
      <c r="G93" s="101"/>
      <c r="H93" s="104"/>
    </row>
    <row r="94" spans="1:17" ht="37.5" customHeight="1" x14ac:dyDescent="0.5">
      <c r="D94" s="101"/>
      <c r="E94" s="95"/>
      <c r="F94" s="95"/>
      <c r="G94" s="95"/>
      <c r="H94" s="95"/>
      <c r="I94" s="95"/>
      <c r="J94" s="95"/>
      <c r="K94" s="95"/>
      <c r="L94" s="95"/>
      <c r="M94" s="109"/>
      <c r="N94" s="99"/>
    </row>
    <row r="95" spans="1:17" ht="37.5" customHeight="1" x14ac:dyDescent="0.5">
      <c r="D95" s="101"/>
      <c r="E95" s="102"/>
      <c r="F95" s="102"/>
      <c r="G95" s="102"/>
      <c r="H95" s="110"/>
      <c r="I95" s="95"/>
      <c r="J95" s="95"/>
      <c r="K95" s="95"/>
      <c r="L95" s="95"/>
      <c r="M95" s="109"/>
      <c r="N95" s="99"/>
    </row>
    <row r="96" spans="1:17" ht="37.5" customHeight="1" x14ac:dyDescent="0.5">
      <c r="D96" s="101"/>
      <c r="E96" s="102"/>
      <c r="F96" s="102"/>
      <c r="G96" s="102"/>
      <c r="H96" s="110"/>
      <c r="I96" s="95"/>
      <c r="J96" s="95"/>
      <c r="K96" s="95"/>
      <c r="L96" s="95"/>
      <c r="M96" s="109"/>
      <c r="N96" s="99"/>
    </row>
    <row r="97" spans="4:8" ht="37.5" customHeight="1" x14ac:dyDescent="0.5">
      <c r="D97" s="101"/>
      <c r="E97" s="102"/>
      <c r="F97" s="102"/>
      <c r="G97" s="102"/>
      <c r="H97" s="95"/>
    </row>
    <row r="98" spans="4:8" ht="37.5" customHeight="1" x14ac:dyDescent="0.5">
      <c r="D98" s="111"/>
      <c r="E98" s="95"/>
      <c r="F98" s="95"/>
      <c r="G98" s="95"/>
      <c r="H98" s="95"/>
    </row>
    <row r="99" spans="4:8" ht="30.6" x14ac:dyDescent="0.5">
      <c r="D99" s="102"/>
      <c r="E99" s="111"/>
      <c r="F99" s="105"/>
      <c r="G99" s="105"/>
      <c r="H99" s="112"/>
    </row>
    <row r="100" spans="4:8" ht="47.25" customHeight="1" x14ac:dyDescent="0.5">
      <c r="D100" s="95"/>
      <c r="E100" s="102"/>
      <c r="F100" s="112"/>
      <c r="G100" s="112"/>
      <c r="H100" s="110"/>
    </row>
    <row r="101" spans="4:8" ht="30.6" x14ac:dyDescent="0.5">
      <c r="D101" s="95"/>
      <c r="E101" s="102"/>
      <c r="F101" s="112"/>
      <c r="G101" s="112"/>
      <c r="H101" s="110"/>
    </row>
    <row r="102" spans="4:8" ht="30.6" x14ac:dyDescent="0.5">
      <c r="D102" s="111"/>
      <c r="E102" s="111"/>
      <c r="F102" s="105"/>
      <c r="G102" s="105"/>
      <c r="H102" s="112"/>
    </row>
    <row r="103" spans="4:8" ht="30.6" x14ac:dyDescent="0.5">
      <c r="D103" s="102"/>
      <c r="E103" s="112"/>
      <c r="F103" s="110"/>
      <c r="G103" s="110"/>
      <c r="H103" s="109"/>
    </row>
    <row r="104" spans="4:8" ht="30.6" x14ac:dyDescent="0.5">
      <c r="D104" s="101"/>
      <c r="E104" s="95"/>
      <c r="F104" s="95"/>
      <c r="G104" s="95"/>
      <c r="H104" s="113"/>
    </row>
    <row r="105" spans="4:8" ht="30.6" x14ac:dyDescent="0.5">
      <c r="D105" s="101"/>
      <c r="E105" s="101"/>
      <c r="F105" s="101"/>
      <c r="G105" s="101"/>
      <c r="H105" s="114"/>
    </row>
    <row r="106" spans="4:8" ht="29.4" x14ac:dyDescent="0.25">
      <c r="D106" s="95"/>
      <c r="E106" s="95"/>
      <c r="F106" s="95"/>
      <c r="G106" s="95"/>
      <c r="H106" s="109"/>
    </row>
    <row r="107" spans="4:8" ht="30.6" x14ac:dyDescent="0.5">
      <c r="D107" s="102"/>
      <c r="E107" s="112"/>
      <c r="F107" s="110"/>
      <c r="G107" s="110"/>
      <c r="H107" s="99"/>
    </row>
    <row r="108" spans="4:8" ht="30.6" x14ac:dyDescent="0.4">
      <c r="D108" s="98"/>
      <c r="E108" s="112"/>
      <c r="F108" s="115"/>
      <c r="G108" s="115"/>
      <c r="H108" s="99"/>
    </row>
    <row r="109" spans="4:8" ht="30.6" x14ac:dyDescent="0.5">
      <c r="D109" s="102"/>
      <c r="E109" s="97"/>
      <c r="F109" s="116"/>
      <c r="G109" s="116"/>
      <c r="H109" s="109"/>
    </row>
    <row r="110" spans="4:8" ht="36" customHeight="1" x14ac:dyDescent="0.5">
      <c r="D110" s="101"/>
      <c r="F110" s="116"/>
      <c r="G110" s="116"/>
    </row>
    <row r="111" spans="4:8" ht="37.5" customHeight="1" x14ac:dyDescent="0.25">
      <c r="D111" s="95"/>
      <c r="E111" s="95"/>
      <c r="F111" s="113"/>
      <c r="G111" s="113"/>
      <c r="H111" s="109"/>
    </row>
    <row r="112" spans="4:8" ht="30.6" x14ac:dyDescent="0.5">
      <c r="D112" s="101"/>
      <c r="E112" s="101"/>
      <c r="F112" s="101"/>
      <c r="G112" s="101"/>
      <c r="H112" s="101"/>
    </row>
  </sheetData>
  <autoFilter ref="A10:Q10" xr:uid="{5C7F64D7-568E-4F7F-82D6-22C834F135E8}"/>
  <mergeCells count="30">
    <mergeCell ref="B74:E74"/>
    <mergeCell ref="B81:F81"/>
    <mergeCell ref="A82:A83"/>
    <mergeCell ref="B82:F83"/>
    <mergeCell ref="B84:F84"/>
    <mergeCell ref="I88:K88"/>
    <mergeCell ref="B57:F57"/>
    <mergeCell ref="B58:E58"/>
    <mergeCell ref="B61:F61"/>
    <mergeCell ref="B62:E62"/>
    <mergeCell ref="B71:F71"/>
    <mergeCell ref="B72:E72"/>
    <mergeCell ref="B47:F47"/>
    <mergeCell ref="B48:E48"/>
    <mergeCell ref="B50:F50"/>
    <mergeCell ref="B51:E51"/>
    <mergeCell ref="B53:F53"/>
    <mergeCell ref="B54:E54"/>
    <mergeCell ref="B27:F27"/>
    <mergeCell ref="B28:E28"/>
    <mergeCell ref="B34:F34"/>
    <mergeCell ref="B35:E35"/>
    <mergeCell ref="B43:F43"/>
    <mergeCell ref="B44:E44"/>
    <mergeCell ref="I9:J9"/>
    <mergeCell ref="K9:O9"/>
    <mergeCell ref="B15:F15"/>
    <mergeCell ref="B16:E16"/>
    <mergeCell ref="B19:F19"/>
    <mergeCell ref="B20:E20"/>
  </mergeCells>
  <pageMargins left="0.25" right="0.25" top="0.75" bottom="0.75" header="0.3" footer="0.3"/>
  <pageSetup paperSize="5" scale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CONTRATADOS DIC 2021 </vt:lpstr>
      <vt:lpstr>'NOMINA CONTRATADOS DIC 2021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DGAPPLPT13</cp:lastModifiedBy>
  <dcterms:created xsi:type="dcterms:W3CDTF">2022-01-04T13:26:30Z</dcterms:created>
  <dcterms:modified xsi:type="dcterms:W3CDTF">2022-01-04T13:26:54Z</dcterms:modified>
</cp:coreProperties>
</file>