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apprd-my.sharepoint.com/personal/rramos_dgapp_gob_do/Documents/Desktop/Nominas para Subir/2020/"/>
    </mc:Choice>
  </mc:AlternateContent>
  <xr:revisionPtr revIDLastSave="8" documentId="13_ncr:1_{18268141-7DF1-4B8C-AFC6-877F8E1E3AF8}" xr6:coauthVersionLast="47" xr6:coauthVersionMax="47" xr10:uidLastSave="{424E68F6-2A36-4445-A848-9289B357031B}"/>
  <bookViews>
    <workbookView xWindow="-120" yWindow="-120" windowWidth="29040" windowHeight="15840" xr2:uid="{B1738BB6-84AF-49CE-9ED6-0E89F7792476}"/>
  </bookViews>
  <sheets>
    <sheet name="NOMINA  SEPTIEMBRE SEPT  2020" sheetId="1" r:id="rId1"/>
  </sheets>
  <definedNames>
    <definedName name="_xlnm._FilterDatabase" localSheetId="0" hidden="1">'NOMINA  SEPTIEMBRE SEPT  2020'!$A$8:$R$8</definedName>
    <definedName name="_xlnm.Print_Area" localSheetId="0">'NOMINA  SEPTIEMBRE SEPT  2020'!$A$1:$R$58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2" i="1" l="1"/>
  <c r="O42" i="1"/>
  <c r="N42" i="1"/>
  <c r="M42" i="1"/>
  <c r="H42" i="1"/>
  <c r="K41" i="1"/>
  <c r="Q41" i="1" s="1"/>
  <c r="R41" i="1" s="1"/>
  <c r="J41" i="1"/>
  <c r="L41" i="1" s="1"/>
  <c r="K40" i="1"/>
  <c r="K42" i="1" s="1"/>
  <c r="J40" i="1"/>
  <c r="J42" i="1" s="1"/>
  <c r="P38" i="1"/>
  <c r="O38" i="1"/>
  <c r="N38" i="1"/>
  <c r="M38" i="1"/>
  <c r="K38" i="1"/>
  <c r="H38" i="1"/>
  <c r="E38" i="1"/>
  <c r="K37" i="1"/>
  <c r="J37" i="1"/>
  <c r="Q37" i="1" s="1"/>
  <c r="P35" i="1"/>
  <c r="O35" i="1"/>
  <c r="N35" i="1"/>
  <c r="M35" i="1"/>
  <c r="K35" i="1"/>
  <c r="H35" i="1"/>
  <c r="K34" i="1"/>
  <c r="J34" i="1"/>
  <c r="Q34" i="1" s="1"/>
  <c r="P32" i="1"/>
  <c r="O32" i="1"/>
  <c r="N32" i="1"/>
  <c r="M32" i="1"/>
  <c r="J32" i="1"/>
  <c r="H32" i="1"/>
  <c r="R31" i="1"/>
  <c r="R32" i="1" s="1"/>
  <c r="Q31" i="1"/>
  <c r="Q32" i="1" s="1"/>
  <c r="K31" i="1"/>
  <c r="K32" i="1" s="1"/>
  <c r="J31" i="1"/>
  <c r="L31" i="1" s="1"/>
  <c r="L32" i="1" s="1"/>
  <c r="P29" i="1"/>
  <c r="O29" i="1"/>
  <c r="N29" i="1"/>
  <c r="M29" i="1"/>
  <c r="H29" i="1"/>
  <c r="Q28" i="1"/>
  <c r="Q29" i="1" s="1"/>
  <c r="L28" i="1"/>
  <c r="L29" i="1" s="1"/>
  <c r="K28" i="1"/>
  <c r="K29" i="1" s="1"/>
  <c r="J28" i="1"/>
  <c r="J29" i="1" s="1"/>
  <c r="P26" i="1"/>
  <c r="O26" i="1"/>
  <c r="N26" i="1"/>
  <c r="M26" i="1"/>
  <c r="K25" i="1"/>
  <c r="K26" i="1" s="1"/>
  <c r="H25" i="1"/>
  <c r="J25" i="1" s="1"/>
  <c r="P23" i="1"/>
  <c r="O23" i="1"/>
  <c r="N23" i="1"/>
  <c r="M23" i="1"/>
  <c r="H23" i="1"/>
  <c r="L22" i="1"/>
  <c r="K22" i="1"/>
  <c r="J22" i="1"/>
  <c r="Q22" i="1" s="1"/>
  <c r="R22" i="1" s="1"/>
  <c r="K21" i="1"/>
  <c r="K23" i="1" s="1"/>
  <c r="J21" i="1"/>
  <c r="J23" i="1" s="1"/>
  <c r="P19" i="1"/>
  <c r="O19" i="1"/>
  <c r="N19" i="1"/>
  <c r="M19" i="1"/>
  <c r="J19" i="1"/>
  <c r="H19" i="1"/>
  <c r="K18" i="1"/>
  <c r="J18" i="1"/>
  <c r="Q18" i="1" s="1"/>
  <c r="R18" i="1" s="1"/>
  <c r="Q17" i="1"/>
  <c r="Q19" i="1" s="1"/>
  <c r="L17" i="1"/>
  <c r="K17" i="1"/>
  <c r="K19" i="1" s="1"/>
  <c r="J17" i="1"/>
  <c r="P15" i="1"/>
  <c r="O15" i="1"/>
  <c r="N15" i="1"/>
  <c r="M15" i="1"/>
  <c r="H15" i="1"/>
  <c r="L14" i="1"/>
  <c r="L15" i="1" s="1"/>
  <c r="K14" i="1"/>
  <c r="K15" i="1" s="1"/>
  <c r="J14" i="1"/>
  <c r="J15" i="1" s="1"/>
  <c r="P12" i="1"/>
  <c r="P45" i="1" s="1"/>
  <c r="O12" i="1"/>
  <c r="O45" i="1" s="1"/>
  <c r="N12" i="1"/>
  <c r="N45" i="1" s="1"/>
  <c r="M12" i="1"/>
  <c r="M45" i="1" s="1"/>
  <c r="H12" i="1"/>
  <c r="K11" i="1"/>
  <c r="Q11" i="1" s="1"/>
  <c r="R11" i="1" s="1"/>
  <c r="J11" i="1"/>
  <c r="L11" i="1" s="1"/>
  <c r="K10" i="1"/>
  <c r="K12" i="1" s="1"/>
  <c r="J10" i="1"/>
  <c r="J12" i="1" s="1"/>
  <c r="L25" i="1" l="1"/>
  <c r="L26" i="1" s="1"/>
  <c r="J26" i="1"/>
  <c r="Q25" i="1"/>
  <c r="H45" i="1"/>
  <c r="R34" i="1"/>
  <c r="R35" i="1" s="1"/>
  <c r="Q35" i="1"/>
  <c r="R37" i="1"/>
  <c r="R38" i="1" s="1"/>
  <c r="Q38" i="1"/>
  <c r="K45" i="1"/>
  <c r="Q14" i="1"/>
  <c r="R17" i="1"/>
  <c r="R19" i="1" s="1"/>
  <c r="R28" i="1"/>
  <c r="R29" i="1" s="1"/>
  <c r="J35" i="1"/>
  <c r="J45" i="1" s="1"/>
  <c r="J38" i="1"/>
  <c r="L21" i="1"/>
  <c r="L23" i="1" s="1"/>
  <c r="H26" i="1"/>
  <c r="L10" i="1"/>
  <c r="L12" i="1" s="1"/>
  <c r="L18" i="1"/>
  <c r="L19" i="1" s="1"/>
  <c r="Q21" i="1"/>
  <c r="L37" i="1"/>
  <c r="L38" i="1" s="1"/>
  <c r="L40" i="1"/>
  <c r="L42" i="1" s="1"/>
  <c r="Q10" i="1"/>
  <c r="L34" i="1"/>
  <c r="L35" i="1" s="1"/>
  <c r="Q40" i="1"/>
  <c r="R25" i="1" l="1"/>
  <c r="R26" i="1" s="1"/>
  <c r="Q26" i="1"/>
  <c r="L45" i="1"/>
  <c r="R10" i="1"/>
  <c r="R12" i="1" s="1"/>
  <c r="Q12" i="1"/>
  <c r="R21" i="1"/>
  <c r="R23" i="1" s="1"/>
  <c r="Q23" i="1"/>
  <c r="Q15" i="1"/>
  <c r="R14" i="1"/>
  <c r="R15" i="1" s="1"/>
  <c r="R40" i="1"/>
  <c r="R42" i="1" s="1"/>
  <c r="Q42" i="1"/>
  <c r="Q45" i="1" l="1"/>
  <c r="R45" i="1"/>
</calcChain>
</file>

<file path=xl/sharedStrings.xml><?xml version="1.0" encoding="utf-8"?>
<sst xmlns="http://schemas.openxmlformats.org/spreadsheetml/2006/main" count="124" uniqueCount="82">
  <si>
    <t>DIRECCIÓN GENERAL DE ALIANZAS PÚBLICO PRIVADAS</t>
  </si>
  <si>
    <t xml:space="preserve">NOMINA DE EMPLEADOS CONTRATADOS </t>
  </si>
  <si>
    <t>CORRESPONDIENTE AL MES DE SEPTIEMBRE 2020</t>
  </si>
  <si>
    <t>SUELDO</t>
  </si>
  <si>
    <t xml:space="preserve">SEGURIDA SOCIAL </t>
  </si>
  <si>
    <t xml:space="preserve">OTROS DESCUENTOS </t>
  </si>
  <si>
    <t>NO.</t>
  </si>
  <si>
    <t xml:space="preserve">FECHA DE INGRESO </t>
  </si>
  <si>
    <t>FECHA TERMINO</t>
  </si>
  <si>
    <t xml:space="preserve">GÉNERO </t>
  </si>
  <si>
    <t xml:space="preserve">NOMBRE </t>
  </si>
  <si>
    <t xml:space="preserve">FUNCIONES </t>
  </si>
  <si>
    <t xml:space="preserve">TIPO DE EMPLEADO </t>
  </si>
  <si>
    <t xml:space="preserve">INGRESO BRUTO </t>
  </si>
  <si>
    <t>DIAS TRABAJADOS</t>
  </si>
  <si>
    <t>AFP</t>
  </si>
  <si>
    <t>SFS</t>
  </si>
  <si>
    <t>SUB TOTAL PARA DEDUCCIONES</t>
  </si>
  <si>
    <t>ISR</t>
  </si>
  <si>
    <t>PERCAPITA ADICIONAL</t>
  </si>
  <si>
    <t>OTROS DESCUENTOS</t>
  </si>
  <si>
    <t>SEGURO MEDICO</t>
  </si>
  <si>
    <t>TOTAL DESC.</t>
  </si>
  <si>
    <t>NETO A COBRAR</t>
  </si>
  <si>
    <t xml:space="preserve">DIRECCIÓN DE RECURSOS HUMANOS </t>
  </si>
  <si>
    <t>17/08/2020</t>
  </si>
  <si>
    <t>17/2/2021</t>
  </si>
  <si>
    <t>F</t>
  </si>
  <si>
    <t xml:space="preserve">DALIA FERNANDEZ </t>
  </si>
  <si>
    <t>DIRECTORA DE RECURSOS HUMANOS</t>
  </si>
  <si>
    <t xml:space="preserve">CONTRATADO </t>
  </si>
  <si>
    <t>16/09/2020</t>
  </si>
  <si>
    <t>16/03/2021</t>
  </si>
  <si>
    <t>RAIZA BATISTA BATISTA</t>
  </si>
  <si>
    <t xml:space="preserve">ANALISTA DE RECURSOS HUMANOS </t>
  </si>
  <si>
    <t>SUB-TOTAL</t>
  </si>
  <si>
    <t xml:space="preserve">DIRECCIÓN DE COMUNICACIONES </t>
  </si>
  <si>
    <t>18/08/2020</t>
  </si>
  <si>
    <t>18/01/2021</t>
  </si>
  <si>
    <t>ELAINE KARINA NIVAR HERNANDEZ</t>
  </si>
  <si>
    <t>DIRECTORA DE COMUNICACIONES</t>
  </si>
  <si>
    <t>DIRECCIÓN JURIDICA</t>
  </si>
  <si>
    <t>17/02/2021</t>
  </si>
  <si>
    <t>GREY JOSEFINA PEÑA CABRAL</t>
  </si>
  <si>
    <t>DIRECTORA JURIDICA</t>
  </si>
  <si>
    <t>24/03/2021</t>
  </si>
  <si>
    <t>M</t>
  </si>
  <si>
    <t>SEBASTIAN SAVIÑON</t>
  </si>
  <si>
    <t xml:space="preserve">ANALISTA LEGAL </t>
  </si>
  <si>
    <t xml:space="preserve">DIIRECCIÓN ADMINISTRATIVA Y FINANCIERA </t>
  </si>
  <si>
    <t>CARLOS ELMUDESI</t>
  </si>
  <si>
    <t xml:space="preserve">DIRECTOR FINANCIERO </t>
  </si>
  <si>
    <t>LAURA CELESTE SIMO</t>
  </si>
  <si>
    <t xml:space="preserve">TÉCNICO ADMINISTRATIVA </t>
  </si>
  <si>
    <t xml:space="preserve">COMPRAS Y CONTRATACIONES </t>
  </si>
  <si>
    <t>MARIA DE LOS ANGELES TAVAREZ TAVERAS</t>
  </si>
  <si>
    <t xml:space="preserve">ENCARGADA DEL DEPARTAMENTO DE COMPRAS Y CONTRATACIONES </t>
  </si>
  <si>
    <t xml:space="preserve">DIRECCIÓN DE TÉCNOLOGIAS DE LA INFORMACIÓN Y COMUNICACIÓN </t>
  </si>
  <si>
    <t>27/08/2020</t>
  </si>
  <si>
    <t>27/02/2021</t>
  </si>
  <si>
    <t xml:space="preserve">CESAR GUERRERO </t>
  </si>
  <si>
    <t>ANALISTA DEL DEPARTAMENTO DE INFORMÁTICA</t>
  </si>
  <si>
    <t xml:space="preserve">DIRECCIÓN DE PROMOCIÓN DE ALIANZAS PÚBLICO PRIVADAS </t>
  </si>
  <si>
    <t>18/02/2021</t>
  </si>
  <si>
    <t>IZALIA LÓPEZ</t>
  </si>
  <si>
    <t>ENCARGADA DE DEPARTAMENTO PROMOCIÓN Y MODALIDAD DE CONTRATACIÓN APP</t>
  </si>
  <si>
    <t>DIRECCIÓN TÉCNICA</t>
  </si>
  <si>
    <t>OSCAR ANTONIO POLANCO MARRERO</t>
  </si>
  <si>
    <t>ENCARGADO DE DEPARTAMENTO DE ANTEPROYECTOS Y PRESENTACIÓN DE INICIATIVAS</t>
  </si>
  <si>
    <t xml:space="preserve">DIVISIÓN DE REGISTRO DE BANCO DE PROYECTOS </t>
  </si>
  <si>
    <t>FELIPE MEJIA</t>
  </si>
  <si>
    <t xml:space="preserve">ENCARGADO DE DIVISIÓN DE REGISTRO Y BANCO DE PROYECTOS </t>
  </si>
  <si>
    <t>DIRECCIÓN DE GESTIÓN Y SUPERVISIÓN</t>
  </si>
  <si>
    <t xml:space="preserve">ALAN JIMENEZ MARTINEZ </t>
  </si>
  <si>
    <t>DIRECCIÓN DE GESTIÓN &amp; SUPERVISION DE CONTRATO</t>
  </si>
  <si>
    <t>21/09/2020</t>
  </si>
  <si>
    <t>21/03/2021</t>
  </si>
  <si>
    <t>MAITE DEL TORO TORAL</t>
  </si>
  <si>
    <t>ENCARGADA DE DEPARTAMENTO DE GESTIÓN DE CONTRATO</t>
  </si>
  <si>
    <t>TOTALES GENERALES</t>
  </si>
  <si>
    <t xml:space="preserve">RAIZA BATISTA </t>
  </si>
  <si>
    <t xml:space="preserve">ANALISTA DE RRHH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</si>
</sst>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1C0A]d&quot; de &quot;mmmm&quot; de &quot;yyyy;@"/>
    <numFmt numFmtId="165" formatCode="mm/dd/yyyy;@"/>
    <numFmt numFmtId="166" formatCode="_([$RD$-1C0A]* #,##0.00_);_([$RD$-1C0A]* \(#,##0.00\);_([$RD$-1C0A]* &quot;-&quot;??_);_(@_)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1"/>
      <color indexed="8"/>
      <name val="Calibri"/>
      <family val="2"/>
    </font>
    <font>
      <b/>
      <sz val="22"/>
      <color indexed="8"/>
      <name val="Century Gothic"/>
      <family val="2"/>
    </font>
    <font>
      <sz val="11"/>
      <color indexed="8"/>
      <name val="Century Gothic"/>
      <family val="2"/>
    </font>
    <font>
      <sz val="20"/>
      <name val="Century Gothic"/>
      <family val="2"/>
    </font>
    <font>
      <b/>
      <sz val="20"/>
      <name val="Century Gothic"/>
      <family val="2"/>
    </font>
    <font>
      <sz val="20"/>
      <color indexed="8"/>
      <name val="Century Gothic"/>
      <family val="2"/>
    </font>
    <font>
      <b/>
      <sz val="18"/>
      <name val="Century Gothic"/>
      <family val="2"/>
    </font>
    <font>
      <sz val="18"/>
      <name val="Century Gothic"/>
      <family val="2"/>
    </font>
    <font>
      <b/>
      <sz val="22"/>
      <name val="Century Gothic"/>
      <family val="2"/>
    </font>
    <font>
      <sz val="22"/>
      <name val="Century Gothic"/>
      <family val="2"/>
    </font>
    <font>
      <b/>
      <sz val="14"/>
      <color indexed="8"/>
      <name val="Century Gothic"/>
      <family val="2"/>
    </font>
    <font>
      <sz val="26"/>
      <color indexed="8"/>
      <name val="Century Gothic"/>
      <family val="2"/>
    </font>
    <font>
      <b/>
      <sz val="24"/>
      <color indexed="8"/>
      <name val="Century Gothic"/>
      <family val="2"/>
    </font>
    <font>
      <sz val="24"/>
      <color indexed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</cellStyleXfs>
  <cellXfs count="85">
    <xf numFmtId="0" fontId="0" fillId="0" borderId="0" xfId="0"/>
    <xf numFmtId="0" fontId="2" fillId="0" borderId="0" xfId="2" applyFont="1"/>
    <xf numFmtId="0" fontId="4" fillId="0" borderId="0" xfId="3" applyFont="1"/>
    <xf numFmtId="0" fontId="5" fillId="0" borderId="0" xfId="3" applyFont="1"/>
    <xf numFmtId="0" fontId="4" fillId="0" borderId="0" xfId="3" applyFont="1" applyAlignment="1">
      <alignment horizontal="center"/>
    </xf>
    <xf numFmtId="0" fontId="4" fillId="0" borderId="0" xfId="3" applyFont="1" applyAlignment="1">
      <alignment wrapText="1"/>
    </xf>
    <xf numFmtId="0" fontId="4" fillId="0" borderId="0" xfId="3" applyFont="1" applyAlignment="1">
      <alignment horizontal="center" wrapText="1"/>
    </xf>
    <xf numFmtId="164" fontId="4" fillId="0" borderId="0" xfId="3" applyNumberFormat="1" applyFont="1"/>
    <xf numFmtId="164" fontId="4" fillId="0" borderId="0" xfId="3" applyNumberFormat="1" applyFont="1" applyAlignment="1">
      <alignment horizontal="center"/>
    </xf>
    <xf numFmtId="0" fontId="6" fillId="0" borderId="0" xfId="3" applyFont="1"/>
    <xf numFmtId="0" fontId="7" fillId="0" borderId="0" xfId="3" applyFont="1"/>
    <xf numFmtId="0" fontId="7" fillId="2" borderId="1" xfId="3" applyFont="1" applyFill="1" applyBorder="1" applyAlignment="1">
      <alignment horizontal="center"/>
    </xf>
    <xf numFmtId="0" fontId="8" fillId="0" borderId="0" xfId="3" applyFont="1"/>
    <xf numFmtId="0" fontId="9" fillId="2" borderId="4" xfId="3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center" vertical="center" wrapText="1"/>
    </xf>
    <xf numFmtId="0" fontId="9" fillId="2" borderId="6" xfId="3" applyFont="1" applyFill="1" applyBorder="1" applyAlignment="1">
      <alignment horizontal="center" vertical="center" wrapText="1"/>
    </xf>
    <xf numFmtId="0" fontId="9" fillId="2" borderId="5" xfId="4" applyFont="1" applyFill="1" applyBorder="1" applyAlignment="1">
      <alignment horizontal="center" vertical="center" wrapText="1"/>
    </xf>
    <xf numFmtId="0" fontId="9" fillId="2" borderId="7" xfId="3" applyFont="1" applyFill="1" applyBorder="1" applyAlignment="1">
      <alignment horizontal="center" vertical="center" wrapText="1"/>
    </xf>
    <xf numFmtId="0" fontId="10" fillId="0" borderId="4" xfId="3" applyFont="1" applyBorder="1" applyAlignment="1">
      <alignment horizontal="left"/>
    </xf>
    <xf numFmtId="0" fontId="12" fillId="0" borderId="4" xfId="3" applyFont="1" applyBorder="1" applyAlignment="1">
      <alignment horizontal="left"/>
    </xf>
    <xf numFmtId="166" fontId="12" fillId="0" borderId="4" xfId="3" applyNumberFormat="1" applyFont="1" applyBorder="1" applyAlignment="1">
      <alignment horizontal="center"/>
    </xf>
    <xf numFmtId="166" fontId="12" fillId="0" borderId="4" xfId="1" applyNumberFormat="1" applyFont="1" applyBorder="1" applyAlignment="1">
      <alignment horizontal="center"/>
    </xf>
    <xf numFmtId="165" fontId="12" fillId="0" borderId="4" xfId="3" applyNumberFormat="1" applyFont="1" applyBorder="1" applyAlignment="1">
      <alignment horizontal="center"/>
    </xf>
    <xf numFmtId="165" fontId="12" fillId="0" borderId="2" xfId="3" applyNumberFormat="1" applyFont="1" applyBorder="1" applyAlignment="1">
      <alignment horizontal="left"/>
    </xf>
    <xf numFmtId="0" fontId="12" fillId="0" borderId="4" xfId="3" applyFont="1" applyBorder="1" applyAlignment="1">
      <alignment horizontal="center"/>
    </xf>
    <xf numFmtId="165" fontId="11" fillId="0" borderId="3" xfId="3" applyNumberFormat="1" applyFont="1" applyBorder="1" applyAlignment="1">
      <alignment horizontal="center"/>
    </xf>
    <xf numFmtId="165" fontId="11" fillId="0" borderId="2" xfId="3" applyNumberFormat="1" applyFont="1" applyBorder="1" applyAlignment="1">
      <alignment horizontal="center"/>
    </xf>
    <xf numFmtId="0" fontId="11" fillId="0" borderId="4" xfId="3" applyFont="1" applyBorder="1" applyAlignment="1">
      <alignment horizontal="left"/>
    </xf>
    <xf numFmtId="166" fontId="11" fillId="0" borderId="4" xfId="3" applyNumberFormat="1" applyFont="1" applyBorder="1" applyAlignment="1">
      <alignment horizontal="center"/>
    </xf>
    <xf numFmtId="166" fontId="11" fillId="2" borderId="4" xfId="3" applyNumberFormat="1" applyFont="1" applyFill="1" applyBorder="1" applyAlignment="1">
      <alignment horizontal="center"/>
    </xf>
    <xf numFmtId="165" fontId="12" fillId="0" borderId="4" xfId="3" applyNumberFormat="1" applyFont="1" applyBorder="1" applyAlignment="1">
      <alignment horizontal="left"/>
    </xf>
    <xf numFmtId="165" fontId="12" fillId="0" borderId="1" xfId="3" applyNumberFormat="1" applyFont="1" applyBorder="1" applyAlignment="1">
      <alignment horizontal="center"/>
    </xf>
    <xf numFmtId="0" fontId="12" fillId="0" borderId="3" xfId="3" applyFont="1" applyBorder="1" applyAlignment="1">
      <alignment horizontal="left"/>
    </xf>
    <xf numFmtId="0" fontId="11" fillId="0" borderId="3" xfId="3" applyFont="1" applyBorder="1" applyAlignment="1">
      <alignment horizontal="left"/>
    </xf>
    <xf numFmtId="166" fontId="11" fillId="0" borderId="3" xfId="3" applyNumberFormat="1" applyFont="1" applyBorder="1" applyAlignment="1">
      <alignment horizontal="center"/>
    </xf>
    <xf numFmtId="166" fontId="12" fillId="0" borderId="1" xfId="3" applyNumberFormat="1" applyFont="1" applyBorder="1" applyAlignment="1">
      <alignment horizontal="center"/>
    </xf>
    <xf numFmtId="166" fontId="12" fillId="0" borderId="3" xfId="3" applyNumberFormat="1" applyFont="1" applyBorder="1" applyAlignment="1">
      <alignment horizontal="center"/>
    </xf>
    <xf numFmtId="165" fontId="11" fillId="0" borderId="4" xfId="3" applyNumberFormat="1" applyFont="1" applyBorder="1" applyAlignment="1">
      <alignment horizontal="center"/>
    </xf>
    <xf numFmtId="165" fontId="12" fillId="0" borderId="3" xfId="3" applyNumberFormat="1" applyFont="1" applyBorder="1" applyAlignment="1">
      <alignment horizontal="left"/>
    </xf>
    <xf numFmtId="165" fontId="12" fillId="0" borderId="3" xfId="3" applyNumberFormat="1" applyFont="1" applyBorder="1" applyAlignment="1">
      <alignment horizontal="center"/>
    </xf>
    <xf numFmtId="165" fontId="12" fillId="0" borderId="3" xfId="3" applyNumberFormat="1" applyFont="1" applyBorder="1" applyAlignment="1">
      <alignment horizontal="left" wrapText="1"/>
    </xf>
    <xf numFmtId="165" fontId="12" fillId="0" borderId="4" xfId="3" applyNumberFormat="1" applyFont="1" applyBorder="1" applyAlignment="1">
      <alignment horizontal="left" wrapText="1"/>
    </xf>
    <xf numFmtId="0" fontId="12" fillId="0" borderId="3" xfId="3" applyFont="1" applyBorder="1" applyAlignment="1">
      <alignment horizontal="center"/>
    </xf>
    <xf numFmtId="165" fontId="11" fillId="0" borderId="1" xfId="3" applyNumberFormat="1" applyFont="1" applyBorder="1" applyAlignment="1">
      <alignment horizontal="right"/>
    </xf>
    <xf numFmtId="165" fontId="11" fillId="0" borderId="3" xfId="3" applyNumberFormat="1" applyFont="1" applyBorder="1"/>
    <xf numFmtId="166" fontId="12" fillId="0" borderId="4" xfId="1" applyNumberFormat="1" applyFont="1" applyFill="1" applyBorder="1" applyAlignment="1">
      <alignment horizontal="center"/>
    </xf>
    <xf numFmtId="0" fontId="5" fillId="0" borderId="6" xfId="3" applyFont="1" applyBorder="1"/>
    <xf numFmtId="166" fontId="7" fillId="0" borderId="0" xfId="4" applyNumberFormat="1" applyFont="1"/>
    <xf numFmtId="166" fontId="13" fillId="0" borderId="0" xfId="3" applyNumberFormat="1" applyFont="1"/>
    <xf numFmtId="0" fontId="13" fillId="0" borderId="0" xfId="3" applyFont="1"/>
    <xf numFmtId="43" fontId="5" fillId="0" borderId="0" xfId="1" applyFont="1"/>
    <xf numFmtId="166" fontId="5" fillId="0" borderId="0" xfId="3" applyNumberFormat="1" applyFont="1"/>
    <xf numFmtId="43" fontId="14" fillId="0" borderId="0" xfId="1" applyFont="1"/>
    <xf numFmtId="166" fontId="5" fillId="0" borderId="0" xfId="1" applyNumberFormat="1" applyFont="1"/>
    <xf numFmtId="0" fontId="15" fillId="0" borderId="0" xfId="3" applyFont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16" fillId="0" borderId="0" xfId="3" applyFont="1" applyAlignment="1">
      <alignment horizontal="center" vertical="center" wrapText="1"/>
    </xf>
    <xf numFmtId="43" fontId="16" fillId="0" borderId="0" xfId="1" applyFont="1" applyAlignment="1">
      <alignment horizontal="center" vertical="center" wrapText="1"/>
    </xf>
    <xf numFmtId="43" fontId="5" fillId="0" borderId="0" xfId="3" applyNumberFormat="1" applyFont="1"/>
    <xf numFmtId="0" fontId="16" fillId="0" borderId="0" xfId="3" applyFont="1"/>
    <xf numFmtId="0" fontId="16" fillId="0" borderId="0" xfId="3" applyFont="1" applyAlignment="1">
      <alignment horizontal="center"/>
    </xf>
    <xf numFmtId="43" fontId="16" fillId="0" borderId="0" xfId="1" applyFont="1" applyAlignment="1">
      <alignment wrapText="1"/>
    </xf>
    <xf numFmtId="0" fontId="15" fillId="0" borderId="0" xfId="3" applyFont="1" applyAlignment="1">
      <alignment horizontal="center"/>
    </xf>
    <xf numFmtId="43" fontId="15" fillId="0" borderId="0" xfId="1" applyFont="1" applyAlignment="1">
      <alignment wrapText="1"/>
    </xf>
    <xf numFmtId="0" fontId="15" fillId="0" borderId="0" xfId="3" applyFont="1"/>
    <xf numFmtId="43" fontId="15" fillId="0" borderId="0" xfId="1" applyFont="1" applyAlignment="1">
      <alignment horizontal="center" vertical="center" wrapText="1"/>
    </xf>
    <xf numFmtId="4" fontId="16" fillId="0" borderId="0" xfId="3" applyNumberFormat="1" applyFont="1" applyAlignment="1">
      <alignment horizontal="center" vertical="center" wrapText="1"/>
    </xf>
    <xf numFmtId="14" fontId="16" fillId="0" borderId="0" xfId="3" applyNumberFormat="1" applyFont="1" applyAlignment="1">
      <alignment horizontal="center"/>
    </xf>
    <xf numFmtId="0" fontId="6" fillId="0" borderId="0" xfId="3" applyFont="1" applyAlignment="1">
      <alignment horizontal="center"/>
    </xf>
    <xf numFmtId="43" fontId="15" fillId="0" borderId="0" xfId="3" applyNumberFormat="1" applyFont="1" applyAlignment="1">
      <alignment horizontal="center" vertical="center" wrapText="1"/>
    </xf>
    <xf numFmtId="43" fontId="15" fillId="0" borderId="0" xfId="1" applyFont="1"/>
    <xf numFmtId="43" fontId="16" fillId="0" borderId="0" xfId="1" applyFont="1" applyAlignment="1">
      <alignment horizontal="right" vertical="center" wrapText="1"/>
    </xf>
    <xf numFmtId="4" fontId="16" fillId="0" borderId="0" xfId="3" applyNumberFormat="1" applyFont="1" applyAlignment="1">
      <alignment horizontal="right" vertical="center" wrapText="1"/>
    </xf>
    <xf numFmtId="165" fontId="11" fillId="0" borderId="1" xfId="3" applyNumberFormat="1" applyFont="1" applyBorder="1" applyAlignment="1">
      <alignment horizontal="left"/>
    </xf>
    <xf numFmtId="165" fontId="11" fillId="0" borderId="3" xfId="3" applyNumberFormat="1" applyFont="1" applyBorder="1" applyAlignment="1">
      <alignment horizontal="left"/>
    </xf>
    <xf numFmtId="165" fontId="11" fillId="0" borderId="2" xfId="3" applyNumberFormat="1" applyFont="1" applyBorder="1" applyAlignment="1">
      <alignment horizontal="left"/>
    </xf>
    <xf numFmtId="165" fontId="11" fillId="0" borderId="1" xfId="3" applyNumberFormat="1" applyFont="1" applyBorder="1" applyAlignment="1">
      <alignment horizontal="center"/>
    </xf>
    <xf numFmtId="165" fontId="11" fillId="0" borderId="3" xfId="3" applyNumberFormat="1" applyFont="1" applyBorder="1" applyAlignment="1">
      <alignment horizontal="center"/>
    </xf>
    <xf numFmtId="165" fontId="11" fillId="0" borderId="2" xfId="3" applyNumberFormat="1" applyFont="1" applyBorder="1" applyAlignment="1">
      <alignment horizontal="center"/>
    </xf>
    <xf numFmtId="0" fontId="4" fillId="0" borderId="0" xfId="3" applyFont="1" applyAlignment="1">
      <alignment horizontal="center"/>
    </xf>
    <xf numFmtId="165" fontId="11" fillId="0" borderId="6" xfId="3" applyNumberFormat="1" applyFont="1" applyBorder="1" applyAlignment="1">
      <alignment horizontal="left"/>
    </xf>
    <xf numFmtId="165" fontId="11" fillId="0" borderId="8" xfId="3" applyNumberFormat="1" applyFont="1" applyBorder="1" applyAlignment="1">
      <alignment horizontal="center"/>
    </xf>
    <xf numFmtId="0" fontId="7" fillId="2" borderId="1" xfId="3" applyFont="1" applyFill="1" applyBorder="1" applyAlignment="1">
      <alignment horizontal="center"/>
    </xf>
    <xf numFmtId="0" fontId="7" fillId="2" borderId="2" xfId="3" applyFont="1" applyFill="1" applyBorder="1" applyAlignment="1">
      <alignment horizontal="center"/>
    </xf>
    <xf numFmtId="0" fontId="7" fillId="2" borderId="3" xfId="3" applyFont="1" applyFill="1" applyBorder="1" applyAlignment="1">
      <alignment horizontal="center"/>
    </xf>
  </cellXfs>
  <cellStyles count="5">
    <cellStyle name="Millares" xfId="1" builtinId="3"/>
    <cellStyle name="Normal" xfId="0" builtinId="0"/>
    <cellStyle name="Normal 2" xfId="2" xr:uid="{953A0E57-304B-46BC-9325-8B10DC75A2A9}"/>
    <cellStyle name="Normal_Hoja1" xfId="3" xr:uid="{B6811F5D-F609-4550-A7E8-5675735BF2CE}"/>
    <cellStyle name="Normal_Nomina" xfId="4" xr:uid="{DEFFDD49-00E1-48D5-9E8B-67C5B2D4D6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42970</xdr:rowOff>
    </xdr:from>
    <xdr:to>
      <xdr:col>2</xdr:col>
      <xdr:colOff>1202202</xdr:colOff>
      <xdr:row>5</xdr:row>
      <xdr:rowOff>93616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0A5AB9-69F3-458A-8149-8309EF2CE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21125"/>
          <a:ext cx="4688352" cy="1953741"/>
        </a:xfrm>
        <a:prstGeom prst="rect">
          <a:avLst/>
        </a:prstGeom>
      </xdr:spPr>
    </xdr:pic>
    <xdr:clientData/>
  </xdr:twoCellAnchor>
  <xdr:twoCellAnchor editAs="oneCell">
    <xdr:from>
      <xdr:col>5</xdr:col>
      <xdr:colOff>2767050</xdr:colOff>
      <xdr:row>45</xdr:row>
      <xdr:rowOff>294822</xdr:rowOff>
    </xdr:from>
    <xdr:to>
      <xdr:col>5</xdr:col>
      <xdr:colOff>7353504</xdr:colOff>
      <xdr:row>47</xdr:row>
      <xdr:rowOff>434703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5EC047E-ED29-4EDB-A42F-E6205CC8D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669014" y="26579286"/>
          <a:ext cx="4586454" cy="1092381"/>
        </a:xfrm>
        <a:prstGeom prst="rect">
          <a:avLst/>
        </a:prstGeom>
      </xdr:spPr>
    </xdr:pic>
    <xdr:clientData/>
  </xdr:twoCellAnchor>
  <xdr:twoCellAnchor editAs="oneCell">
    <xdr:from>
      <xdr:col>5</xdr:col>
      <xdr:colOff>9661072</xdr:colOff>
      <xdr:row>49</xdr:row>
      <xdr:rowOff>136072</xdr:rowOff>
    </xdr:from>
    <xdr:to>
      <xdr:col>7</xdr:col>
      <xdr:colOff>2631810</xdr:colOff>
      <xdr:row>57</xdr:row>
      <xdr:rowOff>197480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EBB1945-69DF-8D77-0910-720DA8B14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63036" y="28325536"/>
          <a:ext cx="5489310" cy="387140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84F21-1DC1-4181-859C-CF1176FDBC37}">
  <sheetPr>
    <pageSetUpPr fitToPage="1"/>
  </sheetPr>
  <dimension ref="A1:R73"/>
  <sheetViews>
    <sheetView showGridLines="0" tabSelected="1" view="pageBreakPreview" zoomScale="42" zoomScaleSheetLayoutView="42" workbookViewId="0">
      <pane xSplit="5" ySplit="8" topLeftCell="F22" activePane="bottomRight" state="frozen"/>
      <selection pane="topRight" activeCell="E1" sqref="E1"/>
      <selection pane="bottomLeft" activeCell="A11" sqref="A11"/>
      <selection pane="bottomRight" activeCell="J49" sqref="J49:L50"/>
    </sheetView>
  </sheetViews>
  <sheetFormatPr baseColWidth="10" defaultColWidth="11.42578125" defaultRowHeight="13.5" x14ac:dyDescent="0.25"/>
  <cols>
    <col min="1" max="1" width="15.7109375" style="1" customWidth="1"/>
    <col min="2" max="3" width="35.140625" style="1" customWidth="1"/>
    <col min="4" max="4" width="35.42578125" style="1" customWidth="1"/>
    <col min="5" max="5" width="87.28515625" style="1" bestFit="1" customWidth="1"/>
    <col min="6" max="6" width="151.28515625" style="1" bestFit="1" customWidth="1"/>
    <col min="7" max="7" width="36.28515625" style="1" customWidth="1"/>
    <col min="8" max="9" width="49.85546875" style="1" customWidth="1"/>
    <col min="10" max="10" width="39.7109375" style="1" customWidth="1"/>
    <col min="11" max="11" width="37.85546875" style="1" customWidth="1"/>
    <col min="12" max="12" width="44.140625" style="1" customWidth="1"/>
    <col min="13" max="13" width="46.85546875" style="1" customWidth="1"/>
    <col min="14" max="14" width="40.7109375" style="1" customWidth="1"/>
    <col min="15" max="15" width="38.42578125" style="1" customWidth="1"/>
    <col min="16" max="16" width="26.5703125" style="1" customWidth="1"/>
    <col min="17" max="17" width="40.85546875" style="1" bestFit="1" customWidth="1"/>
    <col min="18" max="18" width="41.140625" style="1" customWidth="1"/>
    <col min="19" max="19" width="11.42578125" style="1"/>
    <col min="20" max="20" width="19.140625" style="1" bestFit="1" customWidth="1"/>
    <col min="21" max="16384" width="11.42578125" style="1"/>
  </cols>
  <sheetData>
    <row r="1" spans="1:18" ht="37.5" customHeight="1" x14ac:dyDescent="0.25"/>
    <row r="2" spans="1:18" ht="37.5" customHeight="1" x14ac:dyDescent="0.45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8" ht="37.5" customHeight="1" x14ac:dyDescent="0.45"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"/>
    </row>
    <row r="4" spans="1:18" ht="37.5" customHeight="1" x14ac:dyDescent="0.4">
      <c r="D4" s="2"/>
      <c r="E4" s="2"/>
      <c r="F4" s="4" t="s">
        <v>0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3"/>
    </row>
    <row r="5" spans="1:18" ht="37.5" customHeight="1" x14ac:dyDescent="0.45">
      <c r="D5" s="5"/>
      <c r="E5" s="5"/>
      <c r="F5" s="6" t="s">
        <v>1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3"/>
    </row>
    <row r="6" spans="1:18" ht="37.5" customHeight="1" thickBot="1" x14ac:dyDescent="0.5">
      <c r="D6" s="7"/>
      <c r="E6" s="7"/>
      <c r="F6" s="8" t="s">
        <v>2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3"/>
    </row>
    <row r="7" spans="1:18" ht="101.45" customHeight="1" thickBot="1" x14ac:dyDescent="0.45">
      <c r="D7" s="9"/>
      <c r="E7" s="10"/>
      <c r="F7" s="10"/>
      <c r="G7" s="10"/>
      <c r="H7" s="11" t="s">
        <v>3</v>
      </c>
      <c r="I7" s="11"/>
      <c r="J7" s="82" t="s">
        <v>4</v>
      </c>
      <c r="K7" s="83"/>
      <c r="L7" s="84" t="s">
        <v>5</v>
      </c>
      <c r="M7" s="84"/>
      <c r="N7" s="84"/>
      <c r="O7" s="84"/>
      <c r="P7" s="83"/>
      <c r="Q7" s="10"/>
      <c r="R7" s="12"/>
    </row>
    <row r="8" spans="1:18" ht="126" customHeight="1" thickBot="1" x14ac:dyDescent="0.3">
      <c r="A8" s="13" t="s">
        <v>6</v>
      </c>
      <c r="B8" s="13" t="s">
        <v>7</v>
      </c>
      <c r="C8" s="13" t="s">
        <v>8</v>
      </c>
      <c r="D8" s="13" t="s">
        <v>9</v>
      </c>
      <c r="E8" s="13" t="s">
        <v>10</v>
      </c>
      <c r="F8" s="14" t="s">
        <v>11</v>
      </c>
      <c r="G8" s="14" t="s">
        <v>12</v>
      </c>
      <c r="H8" s="14" t="s">
        <v>13</v>
      </c>
      <c r="I8" s="13" t="s">
        <v>14</v>
      </c>
      <c r="J8" s="15" t="s">
        <v>15</v>
      </c>
      <c r="K8" s="14" t="s">
        <v>16</v>
      </c>
      <c r="L8" s="14" t="s">
        <v>17</v>
      </c>
      <c r="M8" s="14" t="s">
        <v>18</v>
      </c>
      <c r="N8" s="13" t="s">
        <v>19</v>
      </c>
      <c r="O8" s="15" t="s">
        <v>20</v>
      </c>
      <c r="P8" s="16" t="s">
        <v>21</v>
      </c>
      <c r="Q8" s="14" t="s">
        <v>22</v>
      </c>
      <c r="R8" s="17" t="s">
        <v>23</v>
      </c>
    </row>
    <row r="9" spans="1:18" ht="48.6" customHeight="1" thickBot="1" x14ac:dyDescent="0.45">
      <c r="A9" s="18"/>
      <c r="B9" s="73" t="s">
        <v>24</v>
      </c>
      <c r="C9" s="74"/>
      <c r="D9" s="74"/>
      <c r="E9" s="75"/>
      <c r="F9" s="19"/>
      <c r="G9" s="19"/>
      <c r="H9" s="20"/>
      <c r="I9" s="20"/>
      <c r="J9" s="21"/>
      <c r="K9" s="21"/>
      <c r="L9" s="21"/>
      <c r="M9" s="21"/>
      <c r="N9" s="21"/>
      <c r="O9" s="21"/>
      <c r="P9" s="21"/>
      <c r="Q9" s="21"/>
      <c r="R9" s="21"/>
    </row>
    <row r="10" spans="1:18" ht="36.6" customHeight="1" thickBot="1" x14ac:dyDescent="0.5">
      <c r="A10" s="18">
        <v>1</v>
      </c>
      <c r="B10" s="22" t="s">
        <v>25</v>
      </c>
      <c r="C10" s="22" t="s">
        <v>26</v>
      </c>
      <c r="D10" s="22" t="s">
        <v>27</v>
      </c>
      <c r="E10" s="23" t="s">
        <v>28</v>
      </c>
      <c r="F10" s="19" t="s">
        <v>29</v>
      </c>
      <c r="G10" s="19" t="s">
        <v>30</v>
      </c>
      <c r="H10" s="20">
        <v>200000</v>
      </c>
      <c r="I10" s="20"/>
      <c r="J10" s="21">
        <f>H10*2.87%</f>
        <v>5740</v>
      </c>
      <c r="K10" s="21">
        <f>134820*3.04%</f>
        <v>4098.5280000000002</v>
      </c>
      <c r="L10" s="21">
        <f>H10-J10-K10</f>
        <v>190161.47200000001</v>
      </c>
      <c r="M10" s="21">
        <v>36123.31</v>
      </c>
      <c r="N10" s="21"/>
      <c r="O10" s="21">
        <v>25</v>
      </c>
      <c r="P10" s="21"/>
      <c r="Q10" s="21">
        <f>J10+K10+M10+N10+O10+P10</f>
        <v>45986.837999999996</v>
      </c>
      <c r="R10" s="21">
        <f>H10-Q10</f>
        <v>154013.16200000001</v>
      </c>
    </row>
    <row r="11" spans="1:18" ht="37.15" customHeight="1" thickBot="1" x14ac:dyDescent="0.5">
      <c r="A11" s="18">
        <v>2</v>
      </c>
      <c r="B11" s="22" t="s">
        <v>31</v>
      </c>
      <c r="C11" s="22" t="s">
        <v>32</v>
      </c>
      <c r="D11" s="24" t="s">
        <v>27</v>
      </c>
      <c r="E11" s="19" t="s">
        <v>33</v>
      </c>
      <c r="F11" s="19" t="s">
        <v>34</v>
      </c>
      <c r="G11" s="19" t="s">
        <v>30</v>
      </c>
      <c r="H11" s="20">
        <v>75000</v>
      </c>
      <c r="I11" s="20"/>
      <c r="J11" s="21">
        <f>H11*2.87%</f>
        <v>2152.5</v>
      </c>
      <c r="K11" s="21">
        <f>H11*3.04%</f>
        <v>2280</v>
      </c>
      <c r="L11" s="21">
        <f>H11-J11-K11</f>
        <v>70567.5</v>
      </c>
      <c r="M11" s="21">
        <v>6309.25</v>
      </c>
      <c r="N11" s="21"/>
      <c r="O11" s="21">
        <v>25</v>
      </c>
      <c r="P11" s="21"/>
      <c r="Q11" s="21">
        <f>J11+K11+M11+N11+O11+P11</f>
        <v>10766.75</v>
      </c>
      <c r="R11" s="21">
        <f>H11-Q11</f>
        <v>64233.25</v>
      </c>
    </row>
    <row r="12" spans="1:18" ht="39.6" customHeight="1" thickBot="1" x14ac:dyDescent="0.5">
      <c r="A12" s="18"/>
      <c r="B12" s="76" t="s">
        <v>35</v>
      </c>
      <c r="C12" s="77"/>
      <c r="D12" s="77"/>
      <c r="E12" s="77"/>
      <c r="F12" s="78"/>
      <c r="G12" s="27"/>
      <c r="H12" s="28">
        <f>H10+H11</f>
        <v>275000</v>
      </c>
      <c r="I12" s="28"/>
      <c r="J12" s="29">
        <f t="shared" ref="J12:R12" si="0">J10+J11</f>
        <v>7892.5</v>
      </c>
      <c r="K12" s="29">
        <f t="shared" si="0"/>
        <v>6378.5280000000002</v>
      </c>
      <c r="L12" s="29">
        <f t="shared" si="0"/>
        <v>260728.97200000001</v>
      </c>
      <c r="M12" s="29">
        <f t="shared" si="0"/>
        <v>42432.56</v>
      </c>
      <c r="N12" s="29">
        <f t="shared" si="0"/>
        <v>0</v>
      </c>
      <c r="O12" s="29">
        <f t="shared" si="0"/>
        <v>50</v>
      </c>
      <c r="P12" s="29">
        <f t="shared" si="0"/>
        <v>0</v>
      </c>
      <c r="Q12" s="29">
        <f t="shared" si="0"/>
        <v>56753.587999999996</v>
      </c>
      <c r="R12" s="29">
        <f t="shared" si="0"/>
        <v>218246.41200000001</v>
      </c>
    </row>
    <row r="13" spans="1:18" ht="48.6" customHeight="1" thickBot="1" x14ac:dyDescent="0.45">
      <c r="A13" s="18"/>
      <c r="B13" s="73" t="s">
        <v>36</v>
      </c>
      <c r="C13" s="74"/>
      <c r="D13" s="74"/>
      <c r="E13" s="74"/>
      <c r="F13" s="26"/>
      <c r="G13" s="27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</row>
    <row r="14" spans="1:18" ht="37.15" customHeight="1" thickBot="1" x14ac:dyDescent="0.5">
      <c r="A14" s="18">
        <v>3</v>
      </c>
      <c r="B14" s="22" t="s">
        <v>37</v>
      </c>
      <c r="C14" s="22" t="s">
        <v>38</v>
      </c>
      <c r="D14" s="22" t="s">
        <v>27</v>
      </c>
      <c r="E14" s="30" t="s">
        <v>39</v>
      </c>
      <c r="F14" s="30" t="s">
        <v>40</v>
      </c>
      <c r="G14" s="19" t="s">
        <v>30</v>
      </c>
      <c r="H14" s="20">
        <v>200000</v>
      </c>
      <c r="I14" s="20"/>
      <c r="J14" s="20">
        <f>H14*2.87%</f>
        <v>5740</v>
      </c>
      <c r="K14" s="20">
        <f>134820*3.04%</f>
        <v>4098.5280000000002</v>
      </c>
      <c r="L14" s="20">
        <f>H14-J14-K14</f>
        <v>190161.47200000001</v>
      </c>
      <c r="M14" s="20">
        <v>36123.31</v>
      </c>
      <c r="N14" s="20"/>
      <c r="O14" s="20">
        <v>25</v>
      </c>
      <c r="P14" s="20"/>
      <c r="Q14" s="20">
        <f>J14+M14+N14+O14+P14+K14</f>
        <v>45986.837999999996</v>
      </c>
      <c r="R14" s="20">
        <f>H14-Q14</f>
        <v>154013.16200000001</v>
      </c>
    </row>
    <row r="15" spans="1:18" ht="48.6" customHeight="1" thickBot="1" x14ac:dyDescent="0.5">
      <c r="A15" s="18"/>
      <c r="B15" s="76" t="s">
        <v>35</v>
      </c>
      <c r="C15" s="77"/>
      <c r="D15" s="77"/>
      <c r="E15" s="77"/>
      <c r="F15" s="78"/>
      <c r="G15" s="27"/>
      <c r="H15" s="28">
        <f>H14</f>
        <v>200000</v>
      </c>
      <c r="I15" s="28"/>
      <c r="J15" s="29">
        <f t="shared" ref="J15:R15" si="1">J14</f>
        <v>5740</v>
      </c>
      <c r="K15" s="29">
        <f t="shared" si="1"/>
        <v>4098.5280000000002</v>
      </c>
      <c r="L15" s="29">
        <f t="shared" si="1"/>
        <v>190161.47200000001</v>
      </c>
      <c r="M15" s="29">
        <f t="shared" si="1"/>
        <v>36123.31</v>
      </c>
      <c r="N15" s="29">
        <f t="shared" si="1"/>
        <v>0</v>
      </c>
      <c r="O15" s="29">
        <f t="shared" si="1"/>
        <v>25</v>
      </c>
      <c r="P15" s="29">
        <f t="shared" si="1"/>
        <v>0</v>
      </c>
      <c r="Q15" s="29">
        <f t="shared" si="1"/>
        <v>45986.837999999996</v>
      </c>
      <c r="R15" s="29">
        <f t="shared" si="1"/>
        <v>154013.16200000001</v>
      </c>
    </row>
    <row r="16" spans="1:18" ht="37.15" customHeight="1" thickBot="1" x14ac:dyDescent="0.45">
      <c r="A16" s="18"/>
      <c r="B16" s="73" t="s">
        <v>41</v>
      </c>
      <c r="C16" s="74"/>
      <c r="D16" s="74"/>
      <c r="E16" s="75"/>
      <c r="F16" s="26"/>
      <c r="G16" s="27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</row>
    <row r="17" spans="1:18" ht="38.450000000000003" customHeight="1" thickBot="1" x14ac:dyDescent="0.45">
      <c r="A17" s="18">
        <v>4</v>
      </c>
      <c r="B17" s="31" t="s">
        <v>25</v>
      </c>
      <c r="C17" s="31" t="s">
        <v>42</v>
      </c>
      <c r="D17" s="22" t="s">
        <v>27</v>
      </c>
      <c r="E17" s="30" t="s">
        <v>43</v>
      </c>
      <c r="F17" s="23" t="s">
        <v>44</v>
      </c>
      <c r="G17" s="19" t="s">
        <v>30</v>
      </c>
      <c r="H17" s="20">
        <v>225000</v>
      </c>
      <c r="I17" s="20"/>
      <c r="J17" s="20">
        <f>H17*2.87%</f>
        <v>6457.5</v>
      </c>
      <c r="K17" s="20">
        <f>134820*3.04%</f>
        <v>4098.5280000000002</v>
      </c>
      <c r="L17" s="20">
        <f>H17-J17-K17</f>
        <v>214443.97200000001</v>
      </c>
      <c r="M17" s="20">
        <v>42193.93</v>
      </c>
      <c r="N17" s="20"/>
      <c r="O17" s="28">
        <v>25</v>
      </c>
      <c r="P17" s="20"/>
      <c r="Q17" s="20">
        <f>J17+K17+N17+O17+P17+M17</f>
        <v>52774.957999999999</v>
      </c>
      <c r="R17" s="20">
        <f>H17-Q17</f>
        <v>172225.04200000002</v>
      </c>
    </row>
    <row r="18" spans="1:18" ht="37.15" customHeight="1" thickBot="1" x14ac:dyDescent="0.45">
      <c r="A18" s="18">
        <v>5</v>
      </c>
      <c r="B18" s="31" t="s">
        <v>31</v>
      </c>
      <c r="C18" s="31" t="s">
        <v>45</v>
      </c>
      <c r="D18" s="22" t="s">
        <v>46</v>
      </c>
      <c r="E18" s="30" t="s">
        <v>47</v>
      </c>
      <c r="F18" s="23" t="s">
        <v>48</v>
      </c>
      <c r="G18" s="19" t="s">
        <v>30</v>
      </c>
      <c r="H18" s="20">
        <v>25000</v>
      </c>
      <c r="I18" s="20"/>
      <c r="J18" s="20">
        <f>H18*2.87%</f>
        <v>717.5</v>
      </c>
      <c r="K18" s="20">
        <f>H18*3.04%</f>
        <v>760</v>
      </c>
      <c r="L18" s="20">
        <f>H18-J18-K18</f>
        <v>23522.5</v>
      </c>
      <c r="M18" s="20">
        <v>0</v>
      </c>
      <c r="N18" s="20"/>
      <c r="O18" s="28">
        <v>25</v>
      </c>
      <c r="P18" s="20"/>
      <c r="Q18" s="20">
        <f>J18+K18+N18+O18+P18+M18</f>
        <v>1502.5</v>
      </c>
      <c r="R18" s="20">
        <f>H18-Q18</f>
        <v>23497.5</v>
      </c>
    </row>
    <row r="19" spans="1:18" ht="48.6" customHeight="1" thickBot="1" x14ac:dyDescent="0.5">
      <c r="A19" s="18"/>
      <c r="B19" s="76" t="s">
        <v>35</v>
      </c>
      <c r="C19" s="77"/>
      <c r="D19" s="77"/>
      <c r="E19" s="77"/>
      <c r="F19" s="78"/>
      <c r="G19" s="27"/>
      <c r="H19" s="28">
        <f>H17+H18</f>
        <v>250000</v>
      </c>
      <c r="I19" s="28"/>
      <c r="J19" s="29">
        <f t="shared" ref="J19:R19" si="2">J17+J18</f>
        <v>7175</v>
      </c>
      <c r="K19" s="29">
        <f t="shared" si="2"/>
        <v>4858.5280000000002</v>
      </c>
      <c r="L19" s="29">
        <f t="shared" si="2"/>
        <v>237966.47200000001</v>
      </c>
      <c r="M19" s="29">
        <f t="shared" si="2"/>
        <v>42193.93</v>
      </c>
      <c r="N19" s="29">
        <f t="shared" si="2"/>
        <v>0</v>
      </c>
      <c r="O19" s="29">
        <f t="shared" si="2"/>
        <v>50</v>
      </c>
      <c r="P19" s="29">
        <f t="shared" si="2"/>
        <v>0</v>
      </c>
      <c r="Q19" s="29">
        <f t="shared" si="2"/>
        <v>54277.457999999999</v>
      </c>
      <c r="R19" s="29">
        <f t="shared" si="2"/>
        <v>195722.54200000002</v>
      </c>
    </row>
    <row r="20" spans="1:18" ht="48.6" customHeight="1" thickBot="1" x14ac:dyDescent="0.45">
      <c r="A20" s="18"/>
      <c r="B20" s="73" t="s">
        <v>49</v>
      </c>
      <c r="C20" s="74"/>
      <c r="D20" s="74"/>
      <c r="E20" s="75"/>
      <c r="F20" s="26"/>
      <c r="G20" s="27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</row>
    <row r="21" spans="1:18" ht="37.15" customHeight="1" thickBot="1" x14ac:dyDescent="0.5">
      <c r="A21" s="18">
        <v>6</v>
      </c>
      <c r="B21" s="31" t="s">
        <v>25</v>
      </c>
      <c r="C21" s="31" t="s">
        <v>42</v>
      </c>
      <c r="D21" s="22" t="s">
        <v>46</v>
      </c>
      <c r="E21" s="23" t="s">
        <v>50</v>
      </c>
      <c r="F21" s="23" t="s">
        <v>51</v>
      </c>
      <c r="G21" s="19" t="s">
        <v>30</v>
      </c>
      <c r="H21" s="20">
        <v>200000</v>
      </c>
      <c r="I21" s="20"/>
      <c r="J21" s="20">
        <f>H21*2.87%</f>
        <v>5740</v>
      </c>
      <c r="K21" s="20">
        <f>134820*3.04%</f>
        <v>4098.5280000000002</v>
      </c>
      <c r="L21" s="20">
        <f>H21-J21-K21</f>
        <v>190161.47200000001</v>
      </c>
      <c r="M21" s="20">
        <v>136123.31</v>
      </c>
      <c r="N21" s="28"/>
      <c r="O21" s="28">
        <v>25</v>
      </c>
      <c r="P21" s="28"/>
      <c r="Q21" s="20">
        <f>J21+K21+N270+M21+N21+O21+P21</f>
        <v>145986.83799999999</v>
      </c>
      <c r="R21" s="20">
        <f>H21-Q21</f>
        <v>54013.162000000011</v>
      </c>
    </row>
    <row r="22" spans="1:18" ht="40.15" customHeight="1" thickBot="1" x14ac:dyDescent="0.45">
      <c r="A22" s="18">
        <v>7</v>
      </c>
      <c r="B22" s="31" t="s">
        <v>25</v>
      </c>
      <c r="C22" s="31" t="s">
        <v>42</v>
      </c>
      <c r="D22" s="22" t="s">
        <v>27</v>
      </c>
      <c r="E22" s="23" t="s">
        <v>52</v>
      </c>
      <c r="F22" s="23" t="s">
        <v>53</v>
      </c>
      <c r="G22" s="32" t="s">
        <v>30</v>
      </c>
      <c r="H22" s="20">
        <v>60000</v>
      </c>
      <c r="I22" s="20"/>
      <c r="J22" s="20">
        <f>H22*2.87%</f>
        <v>1722</v>
      </c>
      <c r="K22" s="20">
        <f>H22*3.04%</f>
        <v>1824</v>
      </c>
      <c r="L22" s="20">
        <f>H22-J22-K22</f>
        <v>56454</v>
      </c>
      <c r="M22" s="20">
        <v>3485.85</v>
      </c>
      <c r="N22" s="28"/>
      <c r="O22" s="28">
        <v>25</v>
      </c>
      <c r="P22" s="28"/>
      <c r="Q22" s="20">
        <f>J22+K22+N273+M22+N22+O22+P22</f>
        <v>7056.85</v>
      </c>
      <c r="R22" s="20">
        <f>H22-Q22</f>
        <v>52943.15</v>
      </c>
    </row>
    <row r="23" spans="1:18" ht="48.6" customHeight="1" thickBot="1" x14ac:dyDescent="0.5">
      <c r="A23" s="18"/>
      <c r="B23" s="76" t="s">
        <v>35</v>
      </c>
      <c r="C23" s="77"/>
      <c r="D23" s="77"/>
      <c r="E23" s="77"/>
      <c r="F23" s="78"/>
      <c r="G23" s="33"/>
      <c r="H23" s="28">
        <f>H21+H22</f>
        <v>260000</v>
      </c>
      <c r="I23" s="28"/>
      <c r="J23" s="29">
        <f t="shared" ref="J23:R23" si="3">J21+J22</f>
        <v>7462</v>
      </c>
      <c r="K23" s="29">
        <f t="shared" si="3"/>
        <v>5922.5280000000002</v>
      </c>
      <c r="L23" s="29">
        <f t="shared" si="3"/>
        <v>246615.47200000001</v>
      </c>
      <c r="M23" s="29">
        <f t="shared" si="3"/>
        <v>139609.16</v>
      </c>
      <c r="N23" s="29">
        <f t="shared" si="3"/>
        <v>0</v>
      </c>
      <c r="O23" s="29">
        <f t="shared" si="3"/>
        <v>50</v>
      </c>
      <c r="P23" s="29">
        <f t="shared" si="3"/>
        <v>0</v>
      </c>
      <c r="Q23" s="29">
        <f t="shared" si="3"/>
        <v>153043.68799999999</v>
      </c>
      <c r="R23" s="29">
        <f t="shared" si="3"/>
        <v>106956.31200000001</v>
      </c>
    </row>
    <row r="24" spans="1:18" ht="40.15" customHeight="1" thickBot="1" x14ac:dyDescent="0.5">
      <c r="A24" s="18"/>
      <c r="B24" s="73" t="s">
        <v>54</v>
      </c>
      <c r="C24" s="74"/>
      <c r="D24" s="74"/>
      <c r="E24" s="75"/>
      <c r="F24" s="26"/>
      <c r="G24" s="33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</row>
    <row r="25" spans="1:18" ht="40.15" customHeight="1" thickBot="1" x14ac:dyDescent="0.5">
      <c r="A25" s="18">
        <v>8</v>
      </c>
      <c r="B25" s="31">
        <v>44084</v>
      </c>
      <c r="C25" s="31">
        <v>44443</v>
      </c>
      <c r="D25" s="22" t="s">
        <v>27</v>
      </c>
      <c r="E25" s="23" t="s">
        <v>55</v>
      </c>
      <c r="F25" s="23" t="s">
        <v>56</v>
      </c>
      <c r="G25" s="32" t="s">
        <v>30</v>
      </c>
      <c r="H25" s="20">
        <f>125000/2</f>
        <v>62500</v>
      </c>
      <c r="I25" s="20"/>
      <c r="J25" s="20">
        <f>H25*2.87%</f>
        <v>1793.75</v>
      </c>
      <c r="K25" s="35">
        <f>H25*3.04%</f>
        <v>1900</v>
      </c>
      <c r="L25" s="20">
        <f>H25-J25-K25</f>
        <v>58806.25</v>
      </c>
      <c r="M25" s="36">
        <v>3957.1</v>
      </c>
      <c r="N25" s="20"/>
      <c r="O25" s="20">
        <v>25</v>
      </c>
      <c r="P25" s="20"/>
      <c r="Q25" s="20">
        <f>J25+K25+M25+N25+O25+P25</f>
        <v>7675.85</v>
      </c>
      <c r="R25" s="36">
        <f>H25-Q25</f>
        <v>54824.15</v>
      </c>
    </row>
    <row r="26" spans="1:18" ht="48.6" customHeight="1" thickBot="1" x14ac:dyDescent="0.5">
      <c r="A26" s="18"/>
      <c r="B26" s="76" t="s">
        <v>35</v>
      </c>
      <c r="C26" s="77"/>
      <c r="D26" s="77"/>
      <c r="E26" s="77"/>
      <c r="F26" s="78"/>
      <c r="G26" s="32"/>
      <c r="H26" s="29">
        <f>H25</f>
        <v>62500</v>
      </c>
      <c r="I26" s="29"/>
      <c r="J26" s="29">
        <f t="shared" ref="J26:R26" si="4">J25</f>
        <v>1793.75</v>
      </c>
      <c r="K26" s="29">
        <f t="shared" si="4"/>
        <v>1900</v>
      </c>
      <c r="L26" s="29">
        <f t="shared" si="4"/>
        <v>58806.25</v>
      </c>
      <c r="M26" s="29">
        <f t="shared" si="4"/>
        <v>3957.1</v>
      </c>
      <c r="N26" s="29">
        <f t="shared" si="4"/>
        <v>0</v>
      </c>
      <c r="O26" s="29">
        <f t="shared" si="4"/>
        <v>25</v>
      </c>
      <c r="P26" s="29">
        <f t="shared" si="4"/>
        <v>0</v>
      </c>
      <c r="Q26" s="29">
        <f t="shared" si="4"/>
        <v>7675.85</v>
      </c>
      <c r="R26" s="29">
        <f t="shared" si="4"/>
        <v>54824.15</v>
      </c>
    </row>
    <row r="27" spans="1:18" ht="48.6" customHeight="1" thickBot="1" x14ac:dyDescent="0.45">
      <c r="A27" s="18"/>
      <c r="B27" s="74" t="s">
        <v>57</v>
      </c>
      <c r="C27" s="74"/>
      <c r="D27" s="74"/>
      <c r="E27" s="74"/>
      <c r="F27" s="37"/>
      <c r="G27" s="32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36"/>
    </row>
    <row r="28" spans="1:18" ht="36.6" customHeight="1" thickBot="1" x14ac:dyDescent="0.45">
      <c r="A28" s="18">
        <v>9</v>
      </c>
      <c r="B28" s="22" t="s">
        <v>58</v>
      </c>
      <c r="C28" s="22" t="s">
        <v>59</v>
      </c>
      <c r="D28" s="22" t="s">
        <v>46</v>
      </c>
      <c r="E28" s="30" t="s">
        <v>60</v>
      </c>
      <c r="F28" s="38" t="s">
        <v>61</v>
      </c>
      <c r="G28" s="22" t="s">
        <v>30</v>
      </c>
      <c r="H28" s="20">
        <v>90000</v>
      </c>
      <c r="I28" s="20"/>
      <c r="J28" s="20">
        <f>H28*2.87%</f>
        <v>2583</v>
      </c>
      <c r="K28" s="20">
        <f>H28*3.04%</f>
        <v>2736</v>
      </c>
      <c r="L28" s="20">
        <f>H28-J28-K28</f>
        <v>84681</v>
      </c>
      <c r="M28" s="20">
        <v>9753.19</v>
      </c>
      <c r="N28" s="20">
        <v>0</v>
      </c>
      <c r="O28" s="20">
        <v>25</v>
      </c>
      <c r="P28" s="28"/>
      <c r="Q28" s="20">
        <f>J28+K28+M28+N28+O28+P28</f>
        <v>15097.19</v>
      </c>
      <c r="R28" s="20">
        <f>H28-Q28</f>
        <v>74902.81</v>
      </c>
    </row>
    <row r="29" spans="1:18" ht="48.6" customHeight="1" thickBot="1" x14ac:dyDescent="0.5">
      <c r="A29" s="37"/>
      <c r="B29" s="76" t="s">
        <v>35</v>
      </c>
      <c r="C29" s="77"/>
      <c r="D29" s="77"/>
      <c r="E29" s="77"/>
      <c r="F29" s="77"/>
      <c r="G29" s="25"/>
      <c r="H29" s="29">
        <f>H28</f>
        <v>90000</v>
      </c>
      <c r="I29" s="29"/>
      <c r="J29" s="29">
        <f t="shared" ref="J29:R29" si="5">J28</f>
        <v>2583</v>
      </c>
      <c r="K29" s="29">
        <f t="shared" si="5"/>
        <v>2736</v>
      </c>
      <c r="L29" s="29">
        <f t="shared" si="5"/>
        <v>84681</v>
      </c>
      <c r="M29" s="29">
        <f t="shared" si="5"/>
        <v>9753.19</v>
      </c>
      <c r="N29" s="29">
        <f t="shared" si="5"/>
        <v>0</v>
      </c>
      <c r="O29" s="29">
        <f t="shared" si="5"/>
        <v>25</v>
      </c>
      <c r="P29" s="29">
        <f t="shared" si="5"/>
        <v>0</v>
      </c>
      <c r="Q29" s="29">
        <f t="shared" si="5"/>
        <v>15097.19</v>
      </c>
      <c r="R29" s="29">
        <f t="shared" si="5"/>
        <v>74902.81</v>
      </c>
    </row>
    <row r="30" spans="1:18" ht="48.6" customHeight="1" thickBot="1" x14ac:dyDescent="0.45">
      <c r="A30" s="37"/>
      <c r="B30" s="73" t="s">
        <v>62</v>
      </c>
      <c r="C30" s="80"/>
      <c r="D30" s="74"/>
      <c r="E30" s="75"/>
      <c r="F30" s="25"/>
      <c r="G30" s="25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</row>
    <row r="31" spans="1:18" ht="57.75" thickBot="1" x14ac:dyDescent="0.45">
      <c r="A31" s="18">
        <v>10</v>
      </c>
      <c r="B31" s="31" t="s">
        <v>37</v>
      </c>
      <c r="C31" s="22" t="s">
        <v>63</v>
      </c>
      <c r="D31" s="39" t="s">
        <v>27</v>
      </c>
      <c r="E31" s="30" t="s">
        <v>64</v>
      </c>
      <c r="F31" s="40" t="s">
        <v>65</v>
      </c>
      <c r="G31" s="22" t="s">
        <v>30</v>
      </c>
      <c r="H31" s="20">
        <v>150000</v>
      </c>
      <c r="I31" s="20"/>
      <c r="J31" s="20">
        <f>H31*2.87%</f>
        <v>4305</v>
      </c>
      <c r="K31" s="20">
        <f>134820*3.04%</f>
        <v>4098.5280000000002</v>
      </c>
      <c r="L31" s="20">
        <f>H31-J31-K31</f>
        <v>141596.47200000001</v>
      </c>
      <c r="M31" s="20">
        <v>23982.06</v>
      </c>
      <c r="N31" s="34"/>
      <c r="O31" s="20">
        <v>25</v>
      </c>
      <c r="P31" s="28"/>
      <c r="Q31" s="20">
        <f>J31+K31+M31+N31+O31+P31</f>
        <v>32410.588000000003</v>
      </c>
      <c r="R31" s="36">
        <f>H31-Q31</f>
        <v>117589.412</v>
      </c>
    </row>
    <row r="32" spans="1:18" ht="48.6" customHeight="1" thickBot="1" x14ac:dyDescent="0.5">
      <c r="A32" s="37"/>
      <c r="B32" s="76" t="s">
        <v>35</v>
      </c>
      <c r="C32" s="81"/>
      <c r="D32" s="77"/>
      <c r="E32" s="77"/>
      <c r="F32" s="77"/>
      <c r="G32" s="28"/>
      <c r="H32" s="29">
        <f>H31</f>
        <v>150000</v>
      </c>
      <c r="I32" s="29"/>
      <c r="J32" s="29">
        <f t="shared" ref="J32:R32" si="6">J31</f>
        <v>4305</v>
      </c>
      <c r="K32" s="29">
        <f t="shared" si="6"/>
        <v>4098.5280000000002</v>
      </c>
      <c r="L32" s="29">
        <f t="shared" si="6"/>
        <v>141596.47200000001</v>
      </c>
      <c r="M32" s="29">
        <f t="shared" si="6"/>
        <v>23982.06</v>
      </c>
      <c r="N32" s="29">
        <f t="shared" si="6"/>
        <v>0</v>
      </c>
      <c r="O32" s="29">
        <f t="shared" si="6"/>
        <v>25</v>
      </c>
      <c r="P32" s="29">
        <f t="shared" si="6"/>
        <v>0</v>
      </c>
      <c r="Q32" s="29">
        <f t="shared" si="6"/>
        <v>32410.588000000003</v>
      </c>
      <c r="R32" s="29">
        <f t="shared" si="6"/>
        <v>117589.412</v>
      </c>
    </row>
    <row r="33" spans="1:18" ht="48.6" customHeight="1" thickBot="1" x14ac:dyDescent="0.45">
      <c r="A33" s="37"/>
      <c r="B33" s="73" t="s">
        <v>66</v>
      </c>
      <c r="C33" s="74"/>
      <c r="D33" s="74"/>
      <c r="E33" s="74"/>
      <c r="F33" s="25"/>
      <c r="G33" s="25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</row>
    <row r="34" spans="1:18" ht="57.75" thickBot="1" x14ac:dyDescent="0.45">
      <c r="A34" s="18">
        <v>11</v>
      </c>
      <c r="B34" s="31" t="s">
        <v>25</v>
      </c>
      <c r="C34" s="31" t="s">
        <v>42</v>
      </c>
      <c r="D34" s="22" t="s">
        <v>46</v>
      </c>
      <c r="E34" s="30" t="s">
        <v>67</v>
      </c>
      <c r="F34" s="41" t="s">
        <v>68</v>
      </c>
      <c r="G34" s="39" t="s">
        <v>30</v>
      </c>
      <c r="H34" s="20">
        <v>150000</v>
      </c>
      <c r="I34" s="20">
        <v>0</v>
      </c>
      <c r="J34" s="36">
        <f>H34*2.87%</f>
        <v>4305</v>
      </c>
      <c r="K34" s="20">
        <f>134820*3.04%</f>
        <v>4098.5280000000002</v>
      </c>
      <c r="L34" s="36">
        <f>H34-J34-K34</f>
        <v>141596.47200000001</v>
      </c>
      <c r="M34" s="20">
        <v>23982.06</v>
      </c>
      <c r="N34" s="20"/>
      <c r="O34" s="20">
        <v>25</v>
      </c>
      <c r="P34" s="36"/>
      <c r="Q34" s="20">
        <f>J34+K34+M34+N34+O34+P34</f>
        <v>32410.588000000003</v>
      </c>
      <c r="R34" s="36">
        <f>H34-Q34</f>
        <v>117589.412</v>
      </c>
    </row>
    <row r="35" spans="1:18" ht="48.6" customHeight="1" thickBot="1" x14ac:dyDescent="0.5">
      <c r="A35" s="37"/>
      <c r="B35" s="76" t="s">
        <v>35</v>
      </c>
      <c r="C35" s="77"/>
      <c r="D35" s="77"/>
      <c r="E35" s="77"/>
      <c r="F35" s="77"/>
      <c r="G35" s="25"/>
      <c r="H35" s="29">
        <f>H34</f>
        <v>150000</v>
      </c>
      <c r="I35" s="29"/>
      <c r="J35" s="29">
        <f t="shared" ref="J35:R35" si="7">J34</f>
        <v>4305</v>
      </c>
      <c r="K35" s="29">
        <f t="shared" si="7"/>
        <v>4098.5280000000002</v>
      </c>
      <c r="L35" s="29">
        <f t="shared" si="7"/>
        <v>141596.47200000001</v>
      </c>
      <c r="M35" s="29">
        <f t="shared" si="7"/>
        <v>23982.06</v>
      </c>
      <c r="N35" s="29">
        <f t="shared" si="7"/>
        <v>0</v>
      </c>
      <c r="O35" s="29">
        <f t="shared" si="7"/>
        <v>25</v>
      </c>
      <c r="P35" s="29">
        <f t="shared" si="7"/>
        <v>0</v>
      </c>
      <c r="Q35" s="29">
        <f t="shared" si="7"/>
        <v>32410.588000000003</v>
      </c>
      <c r="R35" s="29">
        <f t="shared" si="7"/>
        <v>117589.412</v>
      </c>
    </row>
    <row r="36" spans="1:18" ht="48.6" customHeight="1" thickBot="1" x14ac:dyDescent="0.45">
      <c r="A36" s="37"/>
      <c r="B36" s="73" t="s">
        <v>69</v>
      </c>
      <c r="C36" s="74"/>
      <c r="D36" s="74"/>
      <c r="E36" s="74"/>
      <c r="F36" s="25"/>
      <c r="G36" s="25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</row>
    <row r="37" spans="1:18" ht="41.45" customHeight="1" thickBot="1" x14ac:dyDescent="0.45">
      <c r="A37" s="18">
        <v>12</v>
      </c>
      <c r="B37" s="22">
        <v>43870</v>
      </c>
      <c r="C37" s="22">
        <v>44230</v>
      </c>
      <c r="D37" s="24" t="s">
        <v>27</v>
      </c>
      <c r="E37" s="19" t="s">
        <v>70</v>
      </c>
      <c r="F37" s="19" t="s">
        <v>71</v>
      </c>
      <c r="G37" s="19" t="s">
        <v>30</v>
      </c>
      <c r="H37" s="20">
        <v>111166.67</v>
      </c>
      <c r="J37" s="21">
        <f>H37*2.87%</f>
        <v>3190.4834289999999</v>
      </c>
      <c r="K37" s="21">
        <f>H37*3.04%</f>
        <v>3379.4667679999998</v>
      </c>
      <c r="L37" s="21">
        <f>H37-J37-K37</f>
        <v>104596.719803</v>
      </c>
      <c r="M37" s="21">
        <v>14732.12</v>
      </c>
      <c r="N37" s="21"/>
      <c r="O37" s="21">
        <v>25</v>
      </c>
      <c r="P37" s="21"/>
      <c r="Q37" s="21">
        <f>J37+K37+M37+O37</f>
        <v>21327.070197000001</v>
      </c>
      <c r="R37" s="21">
        <f>H37-Q37</f>
        <v>89839.59980299999</v>
      </c>
    </row>
    <row r="38" spans="1:18" ht="37.5" customHeight="1" thickBot="1" x14ac:dyDescent="0.5">
      <c r="A38" s="18"/>
      <c r="B38" s="31"/>
      <c r="C38" s="39"/>
      <c r="D38" s="42"/>
      <c r="E38" s="43" t="str">
        <f t="shared" ref="E38" si="8">$B$35</f>
        <v>SUB-TOTAL</v>
      </c>
      <c r="F38" s="44"/>
      <c r="G38" s="44"/>
      <c r="H38" s="29">
        <f>H37</f>
        <v>111166.67</v>
      </c>
      <c r="I38" s="29"/>
      <c r="J38" s="29">
        <f>J37</f>
        <v>3190.4834289999999</v>
      </c>
      <c r="K38" s="29">
        <f t="shared" ref="K38:R38" si="9">K37</f>
        <v>3379.4667679999998</v>
      </c>
      <c r="L38" s="29">
        <f t="shared" si="9"/>
        <v>104596.719803</v>
      </c>
      <c r="M38" s="29">
        <f t="shared" si="9"/>
        <v>14732.12</v>
      </c>
      <c r="N38" s="29">
        <f t="shared" si="9"/>
        <v>0</v>
      </c>
      <c r="O38" s="29">
        <f t="shared" si="9"/>
        <v>25</v>
      </c>
      <c r="P38" s="29">
        <f t="shared" si="9"/>
        <v>0</v>
      </c>
      <c r="Q38" s="29">
        <f t="shared" si="9"/>
        <v>21327.070197000001</v>
      </c>
      <c r="R38" s="29">
        <f t="shared" si="9"/>
        <v>89839.59980299999</v>
      </c>
    </row>
    <row r="39" spans="1:18" ht="48.6" customHeight="1" thickBot="1" x14ac:dyDescent="0.45">
      <c r="A39" s="18"/>
      <c r="B39" s="73" t="s">
        <v>72</v>
      </c>
      <c r="C39" s="74"/>
      <c r="D39" s="74"/>
      <c r="E39" s="75"/>
      <c r="F39" s="19"/>
      <c r="G39" s="19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</row>
    <row r="40" spans="1:18" ht="37.15" customHeight="1" thickBot="1" x14ac:dyDescent="0.45">
      <c r="A40" s="18">
        <v>13</v>
      </c>
      <c r="B40" s="22">
        <v>44113</v>
      </c>
      <c r="C40" s="22">
        <v>44472</v>
      </c>
      <c r="D40" s="24" t="s">
        <v>46</v>
      </c>
      <c r="E40" s="19" t="s">
        <v>73</v>
      </c>
      <c r="F40" s="19" t="s">
        <v>74</v>
      </c>
      <c r="G40" s="19" t="s">
        <v>30</v>
      </c>
      <c r="H40" s="20">
        <v>241666.67</v>
      </c>
      <c r="I40" s="20"/>
      <c r="J40" s="21">
        <f>+H40*2.87%</f>
        <v>6935.8334290000003</v>
      </c>
      <c r="K40" s="21">
        <f>134820*3.04%</f>
        <v>4098.5280000000002</v>
      </c>
      <c r="L40" s="21">
        <f>H40-J40-K40</f>
        <v>230632.30857100003</v>
      </c>
      <c r="M40" s="21">
        <v>46241.02</v>
      </c>
      <c r="N40" s="21"/>
      <c r="O40" s="21">
        <v>25</v>
      </c>
      <c r="P40" s="21"/>
      <c r="Q40" s="21">
        <f t="shared" ref="Q40" si="10">J40+K40+M40</f>
        <v>57275.381429000001</v>
      </c>
      <c r="R40" s="21">
        <f t="shared" ref="R40:R41" si="11">H40-Q40</f>
        <v>184391.28857100001</v>
      </c>
    </row>
    <row r="41" spans="1:18" ht="37.5" customHeight="1" thickBot="1" x14ac:dyDescent="0.45">
      <c r="A41" s="18">
        <v>14</v>
      </c>
      <c r="B41" s="22" t="s">
        <v>75</v>
      </c>
      <c r="C41" s="22" t="s">
        <v>76</v>
      </c>
      <c r="D41" s="24" t="s">
        <v>27</v>
      </c>
      <c r="E41" s="19" t="s">
        <v>77</v>
      </c>
      <c r="F41" s="19" t="s">
        <v>78</v>
      </c>
      <c r="G41" s="19" t="s">
        <v>30</v>
      </c>
      <c r="H41" s="20">
        <v>75000</v>
      </c>
      <c r="I41" s="20"/>
      <c r="J41" s="21">
        <f>+H41*2.87%</f>
        <v>2152.5</v>
      </c>
      <c r="K41" s="21">
        <f>H41*3.04%</f>
        <v>2280</v>
      </c>
      <c r="L41" s="21">
        <f>H41-J41-K41</f>
        <v>70567.5</v>
      </c>
      <c r="M41" s="21">
        <v>6309.35</v>
      </c>
      <c r="N41" s="21"/>
      <c r="O41" s="21">
        <v>25</v>
      </c>
      <c r="P41" s="21"/>
      <c r="Q41" s="21">
        <f>J41+K41+M41+O41</f>
        <v>10766.85</v>
      </c>
      <c r="R41" s="21">
        <f t="shared" si="11"/>
        <v>64233.15</v>
      </c>
    </row>
    <row r="42" spans="1:18" ht="48.6" customHeight="1" thickBot="1" x14ac:dyDescent="0.45">
      <c r="A42" s="18"/>
      <c r="B42" s="76" t="s">
        <v>35</v>
      </c>
      <c r="C42" s="77"/>
      <c r="D42" s="77"/>
      <c r="E42" s="77"/>
      <c r="F42" s="78"/>
      <c r="G42" s="19"/>
      <c r="H42" s="29">
        <f>H40+H41</f>
        <v>316666.67000000004</v>
      </c>
      <c r="I42" s="29"/>
      <c r="J42" s="29">
        <f t="shared" ref="J42:R42" si="12">J40+J41</f>
        <v>9088.3334290000003</v>
      </c>
      <c r="K42" s="29">
        <f t="shared" si="12"/>
        <v>6378.5280000000002</v>
      </c>
      <c r="L42" s="29">
        <f t="shared" si="12"/>
        <v>301199.808571</v>
      </c>
      <c r="M42" s="29">
        <f t="shared" si="12"/>
        <v>52550.369999999995</v>
      </c>
      <c r="N42" s="29">
        <f t="shared" si="12"/>
        <v>0</v>
      </c>
      <c r="O42" s="29">
        <f t="shared" si="12"/>
        <v>50</v>
      </c>
      <c r="P42" s="29">
        <f t="shared" si="12"/>
        <v>0</v>
      </c>
      <c r="Q42" s="29">
        <f t="shared" si="12"/>
        <v>68042.231429000007</v>
      </c>
      <c r="R42" s="29">
        <f t="shared" si="12"/>
        <v>248624.43857100001</v>
      </c>
    </row>
    <row r="43" spans="1:18" ht="37.5" customHeight="1" thickBot="1" x14ac:dyDescent="0.45">
      <c r="A43" s="18"/>
      <c r="B43" s="22"/>
      <c r="C43" s="22"/>
      <c r="D43" s="19"/>
      <c r="E43" s="19"/>
      <c r="F43" s="19"/>
      <c r="G43" s="19"/>
      <c r="H43" s="20"/>
      <c r="I43" s="20"/>
      <c r="J43" s="45"/>
      <c r="K43" s="45"/>
      <c r="L43" s="45"/>
      <c r="M43" s="45"/>
      <c r="N43" s="45"/>
      <c r="O43" s="45"/>
      <c r="P43" s="45"/>
      <c r="Q43" s="45"/>
      <c r="R43" s="45"/>
    </row>
    <row r="44" spans="1:18" ht="37.5" customHeight="1" thickBot="1" x14ac:dyDescent="0.45">
      <c r="A44" s="18"/>
      <c r="B44" s="22"/>
      <c r="C44" s="22"/>
      <c r="D44" s="19"/>
      <c r="E44" s="19"/>
      <c r="F44" s="19"/>
      <c r="G44" s="19"/>
      <c r="H44" s="20"/>
      <c r="I44" s="20"/>
      <c r="J44" s="45"/>
      <c r="K44" s="45"/>
      <c r="L44" s="45"/>
      <c r="M44" s="45"/>
      <c r="N44" s="45"/>
      <c r="O44" s="45"/>
      <c r="P44" s="45"/>
      <c r="Q44" s="45"/>
      <c r="R44" s="45"/>
    </row>
    <row r="45" spans="1:18" ht="48.6" customHeight="1" thickBot="1" x14ac:dyDescent="0.45">
      <c r="A45" s="18"/>
      <c r="B45" s="76" t="s">
        <v>79</v>
      </c>
      <c r="C45" s="77"/>
      <c r="D45" s="77"/>
      <c r="E45" s="77"/>
      <c r="F45" s="78"/>
      <c r="G45" s="19"/>
      <c r="H45" s="29">
        <f>H12+H15+H19+H23+H26+H29+H32+H35+H38+H42</f>
        <v>1865333.3399999999</v>
      </c>
      <c r="I45" s="29"/>
      <c r="J45" s="29">
        <f>J12+J15+J19+J23+J26+J29+J32+J35+J38+J42</f>
        <v>53535.066857999998</v>
      </c>
      <c r="K45" s="29">
        <f t="shared" ref="K45:R45" si="13">K12+K15+K19+K23+K26+K29+K32+K35+K38+K42</f>
        <v>43849.162767999995</v>
      </c>
      <c r="L45" s="29">
        <f t="shared" si="13"/>
        <v>1767949.1103740004</v>
      </c>
      <c r="M45" s="29">
        <f t="shared" si="13"/>
        <v>389315.86</v>
      </c>
      <c r="N45" s="29">
        <f t="shared" si="13"/>
        <v>0</v>
      </c>
      <c r="O45" s="29">
        <f t="shared" si="13"/>
        <v>350</v>
      </c>
      <c r="P45" s="29">
        <f t="shared" si="13"/>
        <v>0</v>
      </c>
      <c r="Q45" s="29">
        <f t="shared" si="13"/>
        <v>487025.08962599991</v>
      </c>
      <c r="R45" s="29">
        <f t="shared" si="13"/>
        <v>1378308.2503740001</v>
      </c>
    </row>
    <row r="46" spans="1:18" ht="37.5" customHeight="1" x14ac:dyDescent="0.35">
      <c r="D46" s="3"/>
      <c r="E46" s="46"/>
      <c r="F46" s="3"/>
      <c r="G46" s="3"/>
      <c r="H46" s="3"/>
      <c r="I46" s="3"/>
      <c r="J46" s="3"/>
      <c r="K46" s="3"/>
      <c r="L46" s="3"/>
      <c r="M46" s="3"/>
      <c r="N46" s="3"/>
      <c r="O46" s="3"/>
      <c r="P46" s="47"/>
      <c r="Q46" s="3"/>
      <c r="R46" s="46"/>
    </row>
    <row r="47" spans="1:18" ht="37.5" customHeight="1" x14ac:dyDescent="0.35"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47"/>
      <c r="Q47" s="3"/>
      <c r="R47" s="3"/>
    </row>
    <row r="48" spans="1:18" ht="37.5" customHeight="1" x14ac:dyDescent="0.35">
      <c r="D48" s="3"/>
      <c r="E48" s="9"/>
      <c r="F48" s="3"/>
      <c r="G48" s="9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</row>
    <row r="49" spans="4:18" ht="37.5" customHeight="1" x14ac:dyDescent="0.45">
      <c r="D49" s="3"/>
      <c r="F49" s="4" t="s">
        <v>80</v>
      </c>
      <c r="G49" s="3"/>
      <c r="H49" s="49"/>
      <c r="I49" s="49"/>
      <c r="J49" s="79"/>
      <c r="K49" s="79"/>
      <c r="L49" s="79"/>
      <c r="M49" s="50"/>
      <c r="N49" s="50"/>
      <c r="O49" s="50"/>
      <c r="P49" s="51"/>
      <c r="Q49" s="3"/>
      <c r="R49" s="52"/>
    </row>
    <row r="50" spans="4:18" ht="37.5" customHeight="1" x14ac:dyDescent="0.4">
      <c r="D50" s="3"/>
      <c r="F50" s="4" t="s">
        <v>81</v>
      </c>
      <c r="G50" s="3"/>
      <c r="H50" s="3"/>
      <c r="I50" s="3"/>
      <c r="J50" s="3"/>
      <c r="K50" s="4"/>
      <c r="L50" s="3"/>
      <c r="M50" s="3"/>
      <c r="N50" s="3"/>
      <c r="O50" s="3"/>
      <c r="P50" s="51"/>
      <c r="Q50" s="3"/>
      <c r="R50" s="53"/>
    </row>
    <row r="51" spans="4:18" ht="37.5" customHeight="1" x14ac:dyDescent="0.3">
      <c r="E51" s="54"/>
      <c r="F51" s="54"/>
      <c r="G51" s="54"/>
      <c r="H51" s="54"/>
      <c r="I51" s="54"/>
      <c r="J51" s="55"/>
      <c r="K51" s="55"/>
      <c r="L51" s="55"/>
      <c r="M51" s="56"/>
      <c r="N51" s="57"/>
      <c r="O51" s="58"/>
      <c r="P51" s="3"/>
      <c r="Q51" s="3"/>
      <c r="R51" s="3"/>
    </row>
    <row r="52" spans="4:18" ht="37.5" customHeight="1" x14ac:dyDescent="0.4">
      <c r="D52" s="59"/>
      <c r="E52" s="60"/>
      <c r="F52" s="60"/>
      <c r="G52" s="60"/>
      <c r="H52" s="61"/>
      <c r="I52" s="61"/>
    </row>
    <row r="53" spans="4:18" ht="37.5" customHeight="1" x14ac:dyDescent="0.4">
      <c r="D53" s="59"/>
      <c r="E53" s="60"/>
      <c r="F53" s="62"/>
      <c r="G53" s="62"/>
      <c r="H53" s="63"/>
      <c r="I53" s="63"/>
    </row>
    <row r="54" spans="4:18" ht="37.5" customHeight="1" x14ac:dyDescent="0.4">
      <c r="D54" s="59"/>
      <c r="E54" s="64"/>
      <c r="F54" s="59"/>
      <c r="G54" s="59"/>
      <c r="H54" s="61"/>
      <c r="I54" s="61"/>
    </row>
    <row r="55" spans="4:18" ht="37.5" customHeight="1" x14ac:dyDescent="0.4">
      <c r="D55" s="59"/>
      <c r="E55" s="54"/>
      <c r="F55" s="54"/>
      <c r="G55" s="54"/>
      <c r="H55" s="54"/>
      <c r="I55" s="54"/>
      <c r="J55" s="54"/>
      <c r="K55" s="54"/>
      <c r="L55" s="54"/>
      <c r="M55" s="54"/>
      <c r="N55" s="65"/>
      <c r="O55" s="57"/>
    </row>
    <row r="56" spans="4:18" ht="37.5" customHeight="1" x14ac:dyDescent="0.4">
      <c r="D56" s="59"/>
      <c r="E56" s="60"/>
      <c r="F56" s="60"/>
      <c r="G56" s="60"/>
      <c r="H56" s="66"/>
      <c r="I56" s="66"/>
      <c r="J56" s="54"/>
      <c r="K56" s="54"/>
      <c r="L56" s="54"/>
      <c r="M56" s="54"/>
      <c r="N56" s="65"/>
      <c r="O56" s="57"/>
    </row>
    <row r="57" spans="4:18" ht="37.5" customHeight="1" x14ac:dyDescent="0.4">
      <c r="D57" s="59"/>
      <c r="E57" s="60"/>
      <c r="F57" s="60"/>
      <c r="G57" s="60"/>
      <c r="H57" s="66"/>
      <c r="I57" s="66"/>
      <c r="J57" s="54"/>
      <c r="K57" s="54"/>
      <c r="L57" s="54"/>
      <c r="M57" s="54"/>
      <c r="N57" s="65"/>
      <c r="O57" s="57"/>
    </row>
    <row r="58" spans="4:18" ht="37.5" customHeight="1" x14ac:dyDescent="0.4">
      <c r="D58" s="59"/>
      <c r="E58" s="60"/>
      <c r="F58" s="60"/>
      <c r="G58" s="60"/>
      <c r="H58" s="54"/>
      <c r="I58" s="54"/>
    </row>
    <row r="59" spans="4:18" ht="37.5" customHeight="1" x14ac:dyDescent="0.4">
      <c r="D59" s="67"/>
      <c r="E59" s="54"/>
      <c r="F59" s="54"/>
      <c r="G59" s="54"/>
      <c r="H59" s="54"/>
      <c r="I59" s="54"/>
    </row>
    <row r="60" spans="4:18" ht="30.75" x14ac:dyDescent="0.4">
      <c r="D60" s="60"/>
      <c r="E60" s="67"/>
      <c r="F60" s="62"/>
      <c r="G60" s="62"/>
      <c r="H60" s="68"/>
      <c r="I60" s="68"/>
    </row>
    <row r="61" spans="4:18" ht="47.25" customHeight="1" x14ac:dyDescent="0.4">
      <c r="D61" s="54"/>
      <c r="E61" s="60"/>
      <c r="F61" s="68"/>
      <c r="G61" s="68"/>
      <c r="H61" s="66"/>
      <c r="I61" s="66"/>
    </row>
    <row r="62" spans="4:18" ht="30.75" x14ac:dyDescent="0.4">
      <c r="D62" s="54"/>
      <c r="E62" s="60"/>
      <c r="F62" s="68"/>
      <c r="G62" s="68"/>
      <c r="H62" s="66"/>
      <c r="I62" s="66"/>
    </row>
    <row r="63" spans="4:18" ht="30.75" x14ac:dyDescent="0.4">
      <c r="D63" s="67"/>
      <c r="E63" s="67"/>
      <c r="F63" s="62"/>
      <c r="G63" s="62"/>
      <c r="H63" s="68"/>
      <c r="I63" s="68"/>
    </row>
    <row r="64" spans="4:18" ht="30.75" x14ac:dyDescent="0.4">
      <c r="D64" s="60"/>
      <c r="E64" s="68"/>
      <c r="F64" s="66"/>
      <c r="G64" s="66"/>
      <c r="H64" s="65"/>
      <c r="I64" s="65"/>
    </row>
    <row r="65" spans="4:9" ht="30.75" x14ac:dyDescent="0.4">
      <c r="D65" s="59"/>
      <c r="E65" s="54"/>
      <c r="F65" s="54"/>
      <c r="G65" s="54"/>
      <c r="H65" s="69"/>
      <c r="I65" s="69"/>
    </row>
    <row r="66" spans="4:9" ht="30.75" x14ac:dyDescent="0.4">
      <c r="D66" s="59"/>
      <c r="E66" s="59"/>
      <c r="F66" s="59"/>
      <c r="G66" s="59"/>
      <c r="H66" s="70"/>
      <c r="I66" s="70"/>
    </row>
    <row r="67" spans="4:9" ht="29.25" x14ac:dyDescent="0.25">
      <c r="D67" s="54"/>
      <c r="E67" s="54"/>
      <c r="F67" s="54"/>
      <c r="G67" s="54"/>
      <c r="H67" s="65"/>
      <c r="I67" s="65"/>
    </row>
    <row r="68" spans="4:9" ht="30.75" x14ac:dyDescent="0.4">
      <c r="D68" s="60"/>
      <c r="E68" s="68"/>
      <c r="F68" s="66"/>
      <c r="G68" s="66"/>
      <c r="H68" s="57"/>
      <c r="I68" s="57"/>
    </row>
    <row r="69" spans="4:9" ht="30.75" x14ac:dyDescent="0.35">
      <c r="D69" s="56"/>
      <c r="E69" s="68"/>
      <c r="F69" s="71"/>
      <c r="G69" s="71"/>
      <c r="H69" s="57"/>
      <c r="I69" s="57"/>
    </row>
    <row r="70" spans="4:9" ht="30.75" x14ac:dyDescent="0.4">
      <c r="D70" s="60"/>
      <c r="E70" s="55"/>
      <c r="F70" s="72"/>
      <c r="G70" s="72"/>
      <c r="H70" s="65"/>
      <c r="I70" s="65"/>
    </row>
    <row r="71" spans="4:9" ht="36" customHeight="1" x14ac:dyDescent="0.4">
      <c r="D71" s="59"/>
      <c r="F71" s="72"/>
      <c r="G71" s="72"/>
    </row>
    <row r="72" spans="4:9" ht="37.5" customHeight="1" x14ac:dyDescent="0.25">
      <c r="D72" s="54"/>
      <c r="E72" s="54"/>
      <c r="F72" s="69"/>
      <c r="G72" s="69"/>
      <c r="H72" s="65"/>
      <c r="I72" s="65"/>
    </row>
    <row r="73" spans="4:9" ht="30.75" x14ac:dyDescent="0.4">
      <c r="D73" s="59"/>
      <c r="E73" s="59"/>
      <c r="F73" s="59"/>
      <c r="G73" s="59"/>
      <c r="H73" s="59"/>
      <c r="I73" s="59"/>
    </row>
  </sheetData>
  <autoFilter ref="A8:R8" xr:uid="{00000000-0009-0000-0000-000001000000}"/>
  <mergeCells count="23">
    <mergeCell ref="B15:F15"/>
    <mergeCell ref="J7:K7"/>
    <mergeCell ref="L7:P7"/>
    <mergeCell ref="B9:E9"/>
    <mergeCell ref="B12:F12"/>
    <mergeCell ref="B13:E13"/>
    <mergeCell ref="B35:F35"/>
    <mergeCell ref="B16:E16"/>
    <mergeCell ref="B19:F19"/>
    <mergeCell ref="B20:E20"/>
    <mergeCell ref="B23:F23"/>
    <mergeCell ref="B24:E24"/>
    <mergeCell ref="B26:F26"/>
    <mergeCell ref="B27:E27"/>
    <mergeCell ref="B29:F29"/>
    <mergeCell ref="B30:E30"/>
    <mergeCell ref="B32:F32"/>
    <mergeCell ref="B33:E33"/>
    <mergeCell ref="B36:E36"/>
    <mergeCell ref="B39:E39"/>
    <mergeCell ref="B42:F42"/>
    <mergeCell ref="B45:F45"/>
    <mergeCell ref="J49:L49"/>
  </mergeCells>
  <pageMargins left="0.70866141732283505" right="0.70866141732283505" top="0.74803149606299202" bottom="0.74803149606299202" header="0.31496062992126" footer="0.31496062992126"/>
  <pageSetup paperSize="5" scale="1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 SEPTIEMBRE SEPT  2020</vt:lpstr>
      <vt:lpstr>'NOMINA  SEPTIEMBRE SEPT  2020'!Área_de_impresión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DGAPPLPT13</dc:creator>
  <cp:lastModifiedBy>Ruddy Ramos</cp:lastModifiedBy>
  <cp:lastPrinted>2023-03-31T13:59:57Z</cp:lastPrinted>
  <dcterms:created xsi:type="dcterms:W3CDTF">2023-03-30T18:57:54Z</dcterms:created>
  <dcterms:modified xsi:type="dcterms:W3CDTF">2023-03-31T14:00:04Z</dcterms:modified>
</cp:coreProperties>
</file>