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apprd-my.sharepoint.com/personal/rramos_dgapp_gob_do/Documents/Desktop/Nominas para Subir/2020/"/>
    </mc:Choice>
  </mc:AlternateContent>
  <xr:revisionPtr revIDLastSave="7" documentId="13_ncr:1_{2EDA5260-FFDD-4C12-9FDE-334D89A1408C}" xr6:coauthVersionLast="47" xr6:coauthVersionMax="47" xr10:uidLastSave="{4CBC0AFE-3BCF-469C-B957-9DEDB843C7FE}"/>
  <bookViews>
    <workbookView xWindow="-120" yWindow="-120" windowWidth="29040" windowHeight="15840" xr2:uid="{AA358C16-7D2C-4F73-93ED-3A8CD3D3EFD7}"/>
  </bookViews>
  <sheets>
    <sheet name="NOMINA  CONTRATADOS OCT 2020" sheetId="1" r:id="rId1"/>
  </sheets>
  <definedNames>
    <definedName name="_xlnm._FilterDatabase" localSheetId="0" hidden="1">'NOMINA  CONTRATADOS OCT 2020'!$A$8:$Q$8</definedName>
    <definedName name="_xlnm.Print_Area" localSheetId="0">'NOMINA  CONTRATADOS OCT 2020'!$A$1:$Q$59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3" i="1" l="1"/>
  <c r="N43" i="1"/>
  <c r="M43" i="1"/>
  <c r="L43" i="1"/>
  <c r="H43" i="1"/>
  <c r="J42" i="1"/>
  <c r="P42" i="1" s="1"/>
  <c r="Q42" i="1" s="1"/>
  <c r="I42" i="1"/>
  <c r="J41" i="1"/>
  <c r="J43" i="1" s="1"/>
  <c r="I41" i="1"/>
  <c r="K41" i="1" s="1"/>
  <c r="O40" i="1"/>
  <c r="N40" i="1"/>
  <c r="M40" i="1"/>
  <c r="L40" i="1"/>
  <c r="J40" i="1"/>
  <c r="I40" i="1"/>
  <c r="H40" i="1"/>
  <c r="J39" i="1"/>
  <c r="I39" i="1"/>
  <c r="P39" i="1" s="1"/>
  <c r="O37" i="1"/>
  <c r="N37" i="1"/>
  <c r="M37" i="1"/>
  <c r="L37" i="1"/>
  <c r="I37" i="1"/>
  <c r="H37" i="1"/>
  <c r="J36" i="1"/>
  <c r="I36" i="1"/>
  <c r="P36" i="1" s="1"/>
  <c r="Q36" i="1" s="1"/>
  <c r="J35" i="1"/>
  <c r="P35" i="1" s="1"/>
  <c r="I35" i="1"/>
  <c r="O33" i="1"/>
  <c r="N33" i="1"/>
  <c r="M33" i="1"/>
  <c r="L33" i="1"/>
  <c r="H33" i="1"/>
  <c r="J32" i="1"/>
  <c r="J33" i="1" s="1"/>
  <c r="I32" i="1"/>
  <c r="I33" i="1" s="1"/>
  <c r="O30" i="1"/>
  <c r="N30" i="1"/>
  <c r="M30" i="1"/>
  <c r="L30" i="1"/>
  <c r="J30" i="1"/>
  <c r="H30" i="1"/>
  <c r="J29" i="1"/>
  <c r="I29" i="1"/>
  <c r="I30" i="1" s="1"/>
  <c r="O27" i="1"/>
  <c r="N27" i="1"/>
  <c r="M27" i="1"/>
  <c r="L27" i="1"/>
  <c r="J27" i="1"/>
  <c r="I27" i="1"/>
  <c r="H27" i="1"/>
  <c r="J26" i="1"/>
  <c r="I26" i="1"/>
  <c r="K26" i="1" s="1"/>
  <c r="K27" i="1" s="1"/>
  <c r="O24" i="1"/>
  <c r="N24" i="1"/>
  <c r="M24" i="1"/>
  <c r="L24" i="1"/>
  <c r="J24" i="1"/>
  <c r="I24" i="1"/>
  <c r="H24" i="1"/>
  <c r="J23" i="1"/>
  <c r="I23" i="1"/>
  <c r="P23" i="1" s="1"/>
  <c r="P22" i="1"/>
  <c r="Q22" i="1" s="1"/>
  <c r="K22" i="1"/>
  <c r="J22" i="1"/>
  <c r="I22" i="1"/>
  <c r="O20" i="1"/>
  <c r="N20" i="1"/>
  <c r="M20" i="1"/>
  <c r="L20" i="1"/>
  <c r="L46" i="1" s="1"/>
  <c r="H20" i="1"/>
  <c r="J19" i="1"/>
  <c r="P19" i="1" s="1"/>
  <c r="Q19" i="1" s="1"/>
  <c r="I19" i="1"/>
  <c r="J18" i="1"/>
  <c r="J20" i="1" s="1"/>
  <c r="I18" i="1"/>
  <c r="K18" i="1" s="1"/>
  <c r="O16" i="1"/>
  <c r="N16" i="1"/>
  <c r="M16" i="1"/>
  <c r="L16" i="1"/>
  <c r="H16" i="1"/>
  <c r="H15" i="1"/>
  <c r="P14" i="1"/>
  <c r="Q14" i="1" s="1"/>
  <c r="K14" i="1"/>
  <c r="J14" i="1"/>
  <c r="I14" i="1"/>
  <c r="O12" i="1"/>
  <c r="O46" i="1" s="1"/>
  <c r="N12" i="1"/>
  <c r="N46" i="1" s="1"/>
  <c r="M12" i="1"/>
  <c r="M46" i="1" s="1"/>
  <c r="L12" i="1"/>
  <c r="H12" i="1"/>
  <c r="H46" i="1" s="1"/>
  <c r="P11" i="1"/>
  <c r="Q11" i="1" s="1"/>
  <c r="K11" i="1"/>
  <c r="J11" i="1"/>
  <c r="I11" i="1"/>
  <c r="J10" i="1"/>
  <c r="J12" i="1" s="1"/>
  <c r="I10" i="1"/>
  <c r="K10" i="1" s="1"/>
  <c r="K12" i="1" s="1"/>
  <c r="Q23" i="1" l="1"/>
  <c r="Q24" i="1" s="1"/>
  <c r="P24" i="1"/>
  <c r="P37" i="1"/>
  <c r="Q35" i="1"/>
  <c r="Q37" i="1" s="1"/>
  <c r="Q39" i="1"/>
  <c r="Q40" i="1" s="1"/>
  <c r="P40" i="1"/>
  <c r="K43" i="1"/>
  <c r="K29" i="1"/>
  <c r="K30" i="1" s="1"/>
  <c r="P32" i="1"/>
  <c r="J37" i="1"/>
  <c r="K19" i="1"/>
  <c r="K20" i="1" s="1"/>
  <c r="P10" i="1"/>
  <c r="P18" i="1"/>
  <c r="I20" i="1"/>
  <c r="K23" i="1"/>
  <c r="K24" i="1" s="1"/>
  <c r="P26" i="1"/>
  <c r="K39" i="1"/>
  <c r="K40" i="1" s="1"/>
  <c r="P41" i="1"/>
  <c r="I43" i="1"/>
  <c r="K32" i="1"/>
  <c r="K33" i="1" s="1"/>
  <c r="I15" i="1"/>
  <c r="K15" i="1" s="1"/>
  <c r="K16" i="1" s="1"/>
  <c r="K46" i="1" s="1"/>
  <c r="I12" i="1"/>
  <c r="J15" i="1"/>
  <c r="J16" i="1" s="1"/>
  <c r="J46" i="1" s="1"/>
  <c r="K36" i="1"/>
  <c r="K35" i="1"/>
  <c r="K37" i="1" s="1"/>
  <c r="K42" i="1"/>
  <c r="P29" i="1"/>
  <c r="P30" i="1" l="1"/>
  <c r="Q29" i="1"/>
  <c r="Q30" i="1" s="1"/>
  <c r="Q18" i="1"/>
  <c r="Q20" i="1" s="1"/>
  <c r="P20" i="1"/>
  <c r="Q32" i="1"/>
  <c r="Q33" i="1" s="1"/>
  <c r="P33" i="1"/>
  <c r="P15" i="1"/>
  <c r="I16" i="1"/>
  <c r="I46" i="1" s="1"/>
  <c r="P12" i="1"/>
  <c r="Q10" i="1"/>
  <c r="Q12" i="1" s="1"/>
  <c r="Q41" i="1"/>
  <c r="Q43" i="1" s="1"/>
  <c r="P43" i="1"/>
  <c r="P27" i="1"/>
  <c r="Q26" i="1"/>
  <c r="Q27" i="1" s="1"/>
  <c r="Q15" i="1" l="1"/>
  <c r="Q16" i="1" s="1"/>
  <c r="P16" i="1"/>
  <c r="Q46" i="1"/>
  <c r="P46" i="1"/>
</calcChain>
</file>

<file path=xl/sharedStrings.xml><?xml version="1.0" encoding="utf-8"?>
<sst xmlns="http://schemas.openxmlformats.org/spreadsheetml/2006/main" count="130" uniqueCount="84">
  <si>
    <t>DIRECCIÓN GENERAL DE ALIANZAS PÚBLICO PRIVADAS</t>
  </si>
  <si>
    <t xml:space="preserve">NOMINA DE EMPLEADOS CONTRATADOS </t>
  </si>
  <si>
    <t>CORRESPONDIENTE AL MES DE OCTUBRE 2020</t>
  </si>
  <si>
    <t>SUELDO</t>
  </si>
  <si>
    <t xml:space="preserve">SEGURIDA SOCIAL </t>
  </si>
  <si>
    <t xml:space="preserve">OTROS DESCUENTOS </t>
  </si>
  <si>
    <t>NO.</t>
  </si>
  <si>
    <t xml:space="preserve">FECHA DE INGRESO </t>
  </si>
  <si>
    <t>FECHA TERMINO</t>
  </si>
  <si>
    <t xml:space="preserve">GÉNERO </t>
  </si>
  <si>
    <t xml:space="preserve">NOMBRE </t>
  </si>
  <si>
    <t xml:space="preserve">FUNCIONES </t>
  </si>
  <si>
    <t xml:space="preserve">TIPO DE EMPLEADO </t>
  </si>
  <si>
    <t xml:space="preserve">INGRESO BRUTO </t>
  </si>
  <si>
    <t>AFP</t>
  </si>
  <si>
    <t>SFS</t>
  </si>
  <si>
    <t>SUB TOTAL PARA DEDUCCIONES</t>
  </si>
  <si>
    <t>ISR</t>
  </si>
  <si>
    <t>PERCAPITA ADICIONAL</t>
  </si>
  <si>
    <t>OTROS DESCUENTOS</t>
  </si>
  <si>
    <t>SEGURO MEDICO</t>
  </si>
  <si>
    <t>TOTAL DESC.</t>
  </si>
  <si>
    <t>NETO A COBRAR</t>
  </si>
  <si>
    <t xml:space="preserve">DIRECCIÓN DE RECURSOS HUMANOS </t>
  </si>
  <si>
    <t>17/08/2020</t>
  </si>
  <si>
    <t>F</t>
  </si>
  <si>
    <t xml:space="preserve">DALIA FERNANDEZ </t>
  </si>
  <si>
    <t>DIRECTORA DE RECURSOS HUMANOS</t>
  </si>
  <si>
    <t xml:space="preserve">CONTRATADO </t>
  </si>
  <si>
    <t>16/09/2020</t>
  </si>
  <si>
    <t>16/03/2021</t>
  </si>
  <si>
    <t>RAIZA BATISTA BATISTA</t>
  </si>
  <si>
    <t xml:space="preserve">ANALISTA DE RECURSOS HUMANOS </t>
  </si>
  <si>
    <t>SUB-TOTAL</t>
  </si>
  <si>
    <t xml:space="preserve">DIRECCIÓN DE COMUNICACIONES </t>
  </si>
  <si>
    <t>18/08/2020</t>
  </si>
  <si>
    <t>18/01/2021</t>
  </si>
  <si>
    <t>ELAINE KARINA NIVAR HERNANDEZ</t>
  </si>
  <si>
    <t>DIRECTORA DE COMUNICACIONES</t>
  </si>
  <si>
    <t>M</t>
  </si>
  <si>
    <t xml:space="preserve">DAVID SANTANA </t>
  </si>
  <si>
    <t>ANALISTA DE MEDIOS Y CONTENIDO</t>
  </si>
  <si>
    <t>DIRECCIÓN JURIDICA</t>
  </si>
  <si>
    <t>17/02/2021</t>
  </si>
  <si>
    <t>GREY JOSEFINA PEÑA CABRAL</t>
  </si>
  <si>
    <t>DIRECTORA JURIDICA</t>
  </si>
  <si>
    <t>24/03/2021</t>
  </si>
  <si>
    <t>SEBASTIAN SAVIÑON</t>
  </si>
  <si>
    <t xml:space="preserve">ANALISTA LEGAL </t>
  </si>
  <si>
    <t xml:space="preserve">DIIRECCIÓN ADMINISTRATIVA Y FINANCIERA </t>
  </si>
  <si>
    <t>CARLOS ELMUDESI</t>
  </si>
  <si>
    <t xml:space="preserve">DIRECTOR FINANCIERO </t>
  </si>
  <si>
    <t>LAURA CELESTE SIMO</t>
  </si>
  <si>
    <t xml:space="preserve">TÉCNICO ADMINISTRATIVA </t>
  </si>
  <si>
    <t xml:space="preserve">COMPRAS Y CONTRATACIONES </t>
  </si>
  <si>
    <t>MARIA DE LOS ANGELES TAVAREZ TAVERAS</t>
  </si>
  <si>
    <t xml:space="preserve">ENCARGADA DEL DEPARTAMENTO DE COMPRAS Y CONTRATACIONES </t>
  </si>
  <si>
    <t xml:space="preserve">DIRECCIÓN DE TÉCNOLOGIAS DE LA INFORMACIÓN Y COMUNICACIÓN </t>
  </si>
  <si>
    <t>27/08/2020</t>
  </si>
  <si>
    <t>27/02/2021</t>
  </si>
  <si>
    <t xml:space="preserve">CESAR GUERRERO </t>
  </si>
  <si>
    <t>ANALISTA DEL DEPARTAMENTO DE INFORMÁTICA</t>
  </si>
  <si>
    <t xml:space="preserve">DIRECCIÓN DE PROMOCIÓN DE ALIANZAS PÚBLICO PRIVADAS </t>
  </si>
  <si>
    <t>18/02/2021</t>
  </si>
  <si>
    <t>IZALIA LÓPEZ</t>
  </si>
  <si>
    <t>ENCARGADA DE DEPARTAMENTO PROMOCIÓN Y MODALIDAD DE CONTRATACIÓN APP</t>
  </si>
  <si>
    <t>DIRECCIÓN TÉCNICA</t>
  </si>
  <si>
    <t xml:space="preserve">ELIARDO RAMÓN CAIRO BENOIT </t>
  </si>
  <si>
    <t>DIRECTOR TÉCNICO</t>
  </si>
  <si>
    <t>OSCAR ANTONIO POLANCO MARRERO</t>
  </si>
  <si>
    <t>ENCARGADO DE DEPARTAMENTO DE ANTEPROYECTOS Y PRESENTACIÓN DE INICIATIVAS</t>
  </si>
  <si>
    <t xml:space="preserve">DIVISIÓN DE REGISTRO DE BANCO DE PROYECTOS </t>
  </si>
  <si>
    <t>FELIPE MEJIA</t>
  </si>
  <si>
    <t xml:space="preserve">ENCARGADO DE DIVISIÓN DE REGISTRO Y BANCO DE PROYECTOS </t>
  </si>
  <si>
    <t>DIRECCIÓN DE GESTIÓN Y SUPERVISIÓN</t>
  </si>
  <si>
    <t xml:space="preserve">ALAN JIMENEZ MARTINEZ </t>
  </si>
  <si>
    <t>DIRECCIÓN DE GESTIÓN &amp; SUPERVISION DE CONTRATO</t>
  </si>
  <si>
    <t>21/09/2020</t>
  </si>
  <si>
    <t>21/03/2021</t>
  </si>
  <si>
    <t>MAITE DEL TORO TORAL</t>
  </si>
  <si>
    <t>ENCARGADA DE DEPARTAMENTO DE GESTIÓN DE CONTRATO</t>
  </si>
  <si>
    <t>TOTALES GENERALES</t>
  </si>
  <si>
    <t xml:space="preserve">RAIZA BATISTA </t>
  </si>
  <si>
    <t xml:space="preserve">ANALISTA DE RRHH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</si>
</sst>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1C0A]d&quot; de &quot;mmmm&quot; de &quot;yyyy;@"/>
    <numFmt numFmtId="165" formatCode="mm/dd/yyyy;@"/>
    <numFmt numFmtId="166" formatCode="_([$RD$-1C0A]* #,##0.00_);_([$RD$-1C0A]* \(#,##0.00\);_([$RD$-1C0A]* &quot;-&quot;??_);_(@_)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1"/>
      <color indexed="8"/>
      <name val="Calibri"/>
      <family val="2"/>
    </font>
    <font>
      <b/>
      <sz val="22"/>
      <color indexed="8"/>
      <name val="Century Gothic"/>
      <family val="2"/>
    </font>
    <font>
      <sz val="11"/>
      <color indexed="8"/>
      <name val="Century Gothic"/>
      <family val="2"/>
    </font>
    <font>
      <sz val="20"/>
      <name val="Century Gothic"/>
      <family val="2"/>
    </font>
    <font>
      <b/>
      <sz val="20"/>
      <name val="Century Gothic"/>
      <family val="2"/>
    </font>
    <font>
      <sz val="20"/>
      <color indexed="8"/>
      <name val="Century Gothic"/>
      <family val="2"/>
    </font>
    <font>
      <b/>
      <sz val="18"/>
      <name val="Century Gothic"/>
      <family val="2"/>
    </font>
    <font>
      <sz val="18"/>
      <name val="Century Gothic"/>
      <family val="2"/>
    </font>
    <font>
      <b/>
      <sz val="22"/>
      <name val="Century Gothic"/>
      <family val="2"/>
    </font>
    <font>
      <sz val="22"/>
      <name val="Century Gothic"/>
      <family val="2"/>
    </font>
    <font>
      <b/>
      <sz val="14"/>
      <color indexed="8"/>
      <name val="Century Gothic"/>
      <family val="2"/>
    </font>
    <font>
      <sz val="26"/>
      <color indexed="8"/>
      <name val="Century Gothic"/>
      <family val="2"/>
    </font>
    <font>
      <b/>
      <sz val="24"/>
      <color indexed="8"/>
      <name val="Century Gothic"/>
      <family val="2"/>
    </font>
    <font>
      <sz val="24"/>
      <color indexed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</cellStyleXfs>
  <cellXfs count="82">
    <xf numFmtId="0" fontId="0" fillId="0" borderId="0" xfId="0"/>
    <xf numFmtId="0" fontId="2" fillId="0" borderId="0" xfId="2" applyFont="1"/>
    <xf numFmtId="0" fontId="4" fillId="0" borderId="0" xfId="3" applyFont="1"/>
    <xf numFmtId="0" fontId="5" fillId="0" borderId="0" xfId="3" applyFont="1"/>
    <xf numFmtId="0" fontId="4" fillId="0" borderId="0" xfId="3" applyFont="1" applyAlignment="1">
      <alignment horizontal="center"/>
    </xf>
    <xf numFmtId="0" fontId="4" fillId="0" borderId="0" xfId="3" applyFont="1" applyAlignment="1">
      <alignment wrapText="1"/>
    </xf>
    <xf numFmtId="0" fontId="4" fillId="0" borderId="0" xfId="3" applyFont="1" applyAlignment="1">
      <alignment horizontal="center" wrapText="1"/>
    </xf>
    <xf numFmtId="164" fontId="4" fillId="0" borderId="0" xfId="3" applyNumberFormat="1" applyFont="1"/>
    <xf numFmtId="164" fontId="4" fillId="0" borderId="0" xfId="3" applyNumberFormat="1" applyFont="1" applyAlignment="1">
      <alignment horizontal="center"/>
    </xf>
    <xf numFmtId="0" fontId="6" fillId="0" borderId="0" xfId="3" applyFont="1"/>
    <xf numFmtId="0" fontId="7" fillId="0" borderId="0" xfId="3" applyFont="1"/>
    <xf numFmtId="0" fontId="7" fillId="2" borderId="1" xfId="3" applyFont="1" applyFill="1" applyBorder="1" applyAlignment="1">
      <alignment horizontal="center"/>
    </xf>
    <xf numFmtId="0" fontId="8" fillId="0" borderId="0" xfId="3" applyFont="1"/>
    <xf numFmtId="0" fontId="9" fillId="2" borderId="4" xfId="3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center" vertical="center" wrapText="1"/>
    </xf>
    <xf numFmtId="0" fontId="9" fillId="2" borderId="6" xfId="3" applyFont="1" applyFill="1" applyBorder="1" applyAlignment="1">
      <alignment horizontal="center" vertical="center" wrapText="1"/>
    </xf>
    <xf numFmtId="0" fontId="9" fillId="2" borderId="5" xfId="4" applyFont="1" applyFill="1" applyBorder="1" applyAlignment="1">
      <alignment horizontal="center" vertical="center" wrapText="1"/>
    </xf>
    <xf numFmtId="0" fontId="9" fillId="2" borderId="7" xfId="3" applyFont="1" applyFill="1" applyBorder="1" applyAlignment="1">
      <alignment horizontal="center" vertical="center" wrapText="1"/>
    </xf>
    <xf numFmtId="0" fontId="10" fillId="0" borderId="4" xfId="3" applyFont="1" applyBorder="1" applyAlignment="1">
      <alignment horizontal="left"/>
    </xf>
    <xf numFmtId="0" fontId="12" fillId="0" borderId="4" xfId="3" applyFont="1" applyBorder="1" applyAlignment="1">
      <alignment horizontal="left"/>
    </xf>
    <xf numFmtId="166" fontId="12" fillId="0" borderId="4" xfId="3" applyNumberFormat="1" applyFont="1" applyBorder="1" applyAlignment="1">
      <alignment horizontal="center"/>
    </xf>
    <xf numFmtId="166" fontId="12" fillId="0" borderId="4" xfId="1" applyNumberFormat="1" applyFont="1" applyBorder="1" applyAlignment="1">
      <alignment horizontal="center"/>
    </xf>
    <xf numFmtId="165" fontId="12" fillId="0" borderId="4" xfId="3" applyNumberFormat="1" applyFont="1" applyBorder="1" applyAlignment="1">
      <alignment horizontal="center"/>
    </xf>
    <xf numFmtId="165" fontId="12" fillId="0" borderId="2" xfId="3" applyNumberFormat="1" applyFont="1" applyBorder="1" applyAlignment="1">
      <alignment horizontal="left"/>
    </xf>
    <xf numFmtId="0" fontId="12" fillId="0" borderId="4" xfId="3" applyFont="1" applyBorder="1" applyAlignment="1">
      <alignment horizontal="center"/>
    </xf>
    <xf numFmtId="165" fontId="11" fillId="0" borderId="3" xfId="3" applyNumberFormat="1" applyFont="1" applyBorder="1" applyAlignment="1">
      <alignment horizontal="center"/>
    </xf>
    <xf numFmtId="165" fontId="11" fillId="0" borderId="2" xfId="3" applyNumberFormat="1" applyFont="1" applyBorder="1" applyAlignment="1">
      <alignment horizontal="center"/>
    </xf>
    <xf numFmtId="0" fontId="11" fillId="0" borderId="4" xfId="3" applyFont="1" applyBorder="1" applyAlignment="1">
      <alignment horizontal="left"/>
    </xf>
    <xf numFmtId="166" fontId="11" fillId="2" borderId="4" xfId="3" applyNumberFormat="1" applyFont="1" applyFill="1" applyBorder="1" applyAlignment="1">
      <alignment horizontal="center"/>
    </xf>
    <xf numFmtId="166" fontId="11" fillId="0" borderId="4" xfId="3" applyNumberFormat="1" applyFont="1" applyBorder="1" applyAlignment="1">
      <alignment horizontal="center"/>
    </xf>
    <xf numFmtId="165" fontId="12" fillId="0" borderId="4" xfId="3" applyNumberFormat="1" applyFont="1" applyBorder="1" applyAlignment="1">
      <alignment horizontal="left"/>
    </xf>
    <xf numFmtId="165" fontId="12" fillId="0" borderId="1" xfId="3" applyNumberFormat="1" applyFont="1" applyBorder="1" applyAlignment="1">
      <alignment horizontal="center"/>
    </xf>
    <xf numFmtId="0" fontId="12" fillId="0" borderId="3" xfId="3" applyFont="1" applyBorder="1" applyAlignment="1">
      <alignment horizontal="left"/>
    </xf>
    <xf numFmtId="0" fontId="11" fillId="0" borderId="3" xfId="3" applyFont="1" applyBorder="1" applyAlignment="1">
      <alignment horizontal="left"/>
    </xf>
    <xf numFmtId="166" fontId="11" fillId="0" borderId="3" xfId="3" applyNumberFormat="1" applyFont="1" applyBorder="1" applyAlignment="1">
      <alignment horizontal="center"/>
    </xf>
    <xf numFmtId="166" fontId="12" fillId="0" borderId="1" xfId="3" applyNumberFormat="1" applyFont="1" applyBorder="1" applyAlignment="1">
      <alignment horizontal="center"/>
    </xf>
    <xf numFmtId="166" fontId="12" fillId="0" borderId="3" xfId="3" applyNumberFormat="1" applyFont="1" applyBorder="1" applyAlignment="1">
      <alignment horizontal="center"/>
    </xf>
    <xf numFmtId="165" fontId="11" fillId="0" borderId="4" xfId="3" applyNumberFormat="1" applyFont="1" applyBorder="1" applyAlignment="1">
      <alignment horizontal="center"/>
    </xf>
    <xf numFmtId="165" fontId="12" fillId="0" borderId="3" xfId="3" applyNumberFormat="1" applyFont="1" applyBorder="1" applyAlignment="1">
      <alignment horizontal="left"/>
    </xf>
    <xf numFmtId="165" fontId="12" fillId="0" borderId="3" xfId="3" applyNumberFormat="1" applyFont="1" applyBorder="1" applyAlignment="1">
      <alignment horizontal="center"/>
    </xf>
    <xf numFmtId="165" fontId="12" fillId="0" borderId="3" xfId="3" applyNumberFormat="1" applyFont="1" applyBorder="1" applyAlignment="1">
      <alignment horizontal="left" wrapText="1"/>
    </xf>
    <xf numFmtId="165" fontId="12" fillId="0" borderId="4" xfId="3" applyNumberFormat="1" applyFont="1" applyBorder="1" applyAlignment="1">
      <alignment horizontal="left" wrapText="1"/>
    </xf>
    <xf numFmtId="166" fontId="12" fillId="0" borderId="4" xfId="1" applyNumberFormat="1" applyFont="1" applyFill="1" applyBorder="1" applyAlignment="1">
      <alignment horizontal="center"/>
    </xf>
    <xf numFmtId="0" fontId="5" fillId="0" borderId="6" xfId="3" applyFont="1" applyBorder="1"/>
    <xf numFmtId="166" fontId="7" fillId="0" borderId="0" xfId="4" applyNumberFormat="1" applyFont="1"/>
    <xf numFmtId="166" fontId="13" fillId="0" borderId="0" xfId="3" applyNumberFormat="1" applyFont="1"/>
    <xf numFmtId="0" fontId="13" fillId="0" borderId="0" xfId="3" applyFont="1"/>
    <xf numFmtId="43" fontId="5" fillId="0" borderId="0" xfId="1" applyFont="1"/>
    <xf numFmtId="166" fontId="5" fillId="0" borderId="0" xfId="3" applyNumberFormat="1" applyFont="1"/>
    <xf numFmtId="43" fontId="14" fillId="0" borderId="0" xfId="1" applyFont="1"/>
    <xf numFmtId="166" fontId="5" fillId="0" borderId="0" xfId="1" applyNumberFormat="1" applyFont="1"/>
    <xf numFmtId="0" fontId="15" fillId="0" borderId="0" xfId="3" applyFont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16" fillId="0" borderId="0" xfId="3" applyFont="1" applyAlignment="1">
      <alignment horizontal="center" vertical="center" wrapText="1"/>
    </xf>
    <xf numFmtId="43" fontId="16" fillId="0" borderId="0" xfId="1" applyFont="1" applyAlignment="1">
      <alignment horizontal="center" vertical="center" wrapText="1"/>
    </xf>
    <xf numFmtId="43" fontId="5" fillId="0" borderId="0" xfId="3" applyNumberFormat="1" applyFont="1"/>
    <xf numFmtId="0" fontId="16" fillId="0" borderId="0" xfId="3" applyFont="1"/>
    <xf numFmtId="0" fontId="16" fillId="0" borderId="0" xfId="3" applyFont="1" applyAlignment="1">
      <alignment horizontal="center"/>
    </xf>
    <xf numFmtId="43" fontId="16" fillId="0" borderId="0" xfId="1" applyFont="1" applyAlignment="1">
      <alignment wrapText="1"/>
    </xf>
    <xf numFmtId="0" fontId="15" fillId="0" borderId="0" xfId="3" applyFont="1" applyAlignment="1">
      <alignment horizontal="center"/>
    </xf>
    <xf numFmtId="43" fontId="15" fillId="0" borderId="0" xfId="1" applyFont="1" applyAlignment="1">
      <alignment wrapText="1"/>
    </xf>
    <xf numFmtId="0" fontId="15" fillId="0" borderId="0" xfId="3" applyFont="1"/>
    <xf numFmtId="43" fontId="15" fillId="0" borderId="0" xfId="1" applyFont="1" applyAlignment="1">
      <alignment horizontal="center" vertical="center" wrapText="1"/>
    </xf>
    <xf numFmtId="4" fontId="16" fillId="0" borderId="0" xfId="3" applyNumberFormat="1" applyFont="1" applyAlignment="1">
      <alignment horizontal="center" vertical="center" wrapText="1"/>
    </xf>
    <xf numFmtId="14" fontId="16" fillId="0" borderId="0" xfId="3" applyNumberFormat="1" applyFont="1" applyAlignment="1">
      <alignment horizontal="center"/>
    </xf>
    <xf numFmtId="0" fontId="6" fillId="0" borderId="0" xfId="3" applyFont="1" applyAlignment="1">
      <alignment horizontal="center"/>
    </xf>
    <xf numFmtId="43" fontId="15" fillId="0" borderId="0" xfId="3" applyNumberFormat="1" applyFont="1" applyAlignment="1">
      <alignment horizontal="center" vertical="center" wrapText="1"/>
    </xf>
    <xf numFmtId="43" fontId="15" fillId="0" borderId="0" xfId="1" applyFont="1"/>
    <xf numFmtId="43" fontId="16" fillId="0" borderId="0" xfId="1" applyFont="1" applyAlignment="1">
      <alignment horizontal="right" vertical="center" wrapText="1"/>
    </xf>
    <xf numFmtId="4" fontId="16" fillId="0" borderId="0" xfId="3" applyNumberFormat="1" applyFont="1" applyAlignment="1">
      <alignment horizontal="right" vertical="center" wrapText="1"/>
    </xf>
    <xf numFmtId="165" fontId="11" fillId="0" borderId="1" xfId="3" applyNumberFormat="1" applyFont="1" applyBorder="1" applyAlignment="1">
      <alignment horizontal="left"/>
    </xf>
    <xf numFmtId="165" fontId="11" fillId="0" borderId="3" xfId="3" applyNumberFormat="1" applyFont="1" applyBorder="1" applyAlignment="1">
      <alignment horizontal="left"/>
    </xf>
    <xf numFmtId="165" fontId="11" fillId="0" borderId="2" xfId="3" applyNumberFormat="1" applyFont="1" applyBorder="1" applyAlignment="1">
      <alignment horizontal="left"/>
    </xf>
    <xf numFmtId="165" fontId="11" fillId="0" borderId="1" xfId="3" applyNumberFormat="1" applyFont="1" applyBorder="1" applyAlignment="1">
      <alignment horizontal="center"/>
    </xf>
    <xf numFmtId="165" fontId="11" fillId="0" borderId="3" xfId="3" applyNumberFormat="1" applyFont="1" applyBorder="1" applyAlignment="1">
      <alignment horizontal="center"/>
    </xf>
    <xf numFmtId="165" fontId="11" fillId="0" borderId="2" xfId="3" applyNumberFormat="1" applyFont="1" applyBorder="1" applyAlignment="1">
      <alignment horizontal="center"/>
    </xf>
    <xf numFmtId="0" fontId="4" fillId="0" borderId="0" xfId="3" applyFont="1" applyAlignment="1">
      <alignment horizontal="center"/>
    </xf>
    <xf numFmtId="165" fontId="11" fillId="0" borderId="6" xfId="3" applyNumberFormat="1" applyFont="1" applyBorder="1" applyAlignment="1">
      <alignment horizontal="left"/>
    </xf>
    <xf numFmtId="165" fontId="11" fillId="0" borderId="8" xfId="3" applyNumberFormat="1" applyFont="1" applyBorder="1" applyAlignment="1">
      <alignment horizontal="center"/>
    </xf>
    <xf numFmtId="0" fontId="7" fillId="2" borderId="1" xfId="3" applyFont="1" applyFill="1" applyBorder="1" applyAlignment="1">
      <alignment horizontal="center"/>
    </xf>
    <xf numFmtId="0" fontId="7" fillId="2" borderId="2" xfId="3" applyFont="1" applyFill="1" applyBorder="1" applyAlignment="1">
      <alignment horizontal="center"/>
    </xf>
    <xf numFmtId="0" fontId="7" fillId="2" borderId="3" xfId="3" applyFont="1" applyFill="1" applyBorder="1" applyAlignment="1">
      <alignment horizontal="center"/>
    </xf>
  </cellXfs>
  <cellStyles count="5">
    <cellStyle name="Millares" xfId="1" builtinId="3"/>
    <cellStyle name="Normal" xfId="0" builtinId="0"/>
    <cellStyle name="Normal 2" xfId="2" xr:uid="{E66A40EE-CBE7-446E-BC3B-0CDA0350D03A}"/>
    <cellStyle name="Normal_Hoja1" xfId="3" xr:uid="{25887E83-0105-4FF7-984D-A933370404A1}"/>
    <cellStyle name="Normal_Nomina" xfId="4" xr:uid="{AB32D92A-809D-43C6-8C39-0CD619720A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42970</xdr:rowOff>
    </xdr:from>
    <xdr:to>
      <xdr:col>2</xdr:col>
      <xdr:colOff>1198392</xdr:colOff>
      <xdr:row>5</xdr:row>
      <xdr:rowOff>97426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0B34FE1-3EAC-4907-9540-844B040BD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21125"/>
          <a:ext cx="4684542" cy="1957551"/>
        </a:xfrm>
        <a:prstGeom prst="rect">
          <a:avLst/>
        </a:prstGeom>
      </xdr:spPr>
    </xdr:pic>
    <xdr:clientData/>
  </xdr:twoCellAnchor>
  <xdr:twoCellAnchor editAs="oneCell">
    <xdr:from>
      <xdr:col>5</xdr:col>
      <xdr:colOff>2925958</xdr:colOff>
      <xdr:row>46</xdr:row>
      <xdr:rowOff>136071</xdr:rowOff>
    </xdr:from>
    <xdr:to>
      <xdr:col>5</xdr:col>
      <xdr:colOff>7124881</xdr:colOff>
      <xdr:row>49</xdr:row>
      <xdr:rowOff>90714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231E411-2CBF-4761-9657-3E8A88FC1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827922" y="26828750"/>
          <a:ext cx="4198923" cy="1383393"/>
        </a:xfrm>
        <a:prstGeom prst="rect">
          <a:avLst/>
        </a:prstGeom>
      </xdr:spPr>
    </xdr:pic>
    <xdr:clientData/>
  </xdr:twoCellAnchor>
  <xdr:twoCellAnchor editAs="oneCell">
    <xdr:from>
      <xdr:col>5</xdr:col>
      <xdr:colOff>9593037</xdr:colOff>
      <xdr:row>49</xdr:row>
      <xdr:rowOff>226785</xdr:rowOff>
    </xdr:from>
    <xdr:to>
      <xdr:col>7</xdr:col>
      <xdr:colOff>1181060</xdr:colOff>
      <xdr:row>55</xdr:row>
      <xdr:rowOff>265515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CFE9C1F-F6EB-179E-C00A-72A4BEBC7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01" y="28348214"/>
          <a:ext cx="4106595" cy="289623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3A4A5-13A6-40F9-AABC-7FAAD366BDC3}">
  <sheetPr>
    <pageSetUpPr fitToPage="1"/>
  </sheetPr>
  <dimension ref="A1:Q74"/>
  <sheetViews>
    <sheetView showGridLines="0" tabSelected="1" view="pageBreakPreview" zoomScale="42" zoomScaleSheetLayoutView="42" workbookViewId="0">
      <pane xSplit="5" ySplit="8" topLeftCell="F38" activePane="bottomRight" state="frozen"/>
      <selection pane="topRight" activeCell="E1" sqref="E1"/>
      <selection pane="bottomLeft" activeCell="A11" sqref="A11"/>
      <selection pane="bottomRight" activeCell="I50" sqref="I50:K51"/>
    </sheetView>
  </sheetViews>
  <sheetFormatPr baseColWidth="10" defaultColWidth="11.42578125" defaultRowHeight="13.5" x14ac:dyDescent="0.25"/>
  <cols>
    <col min="1" max="1" width="15.7109375" style="1" customWidth="1"/>
    <col min="2" max="3" width="35.140625" style="1" customWidth="1"/>
    <col min="4" max="4" width="35.42578125" style="1" customWidth="1"/>
    <col min="5" max="5" width="87.28515625" style="1" bestFit="1" customWidth="1"/>
    <col min="6" max="6" width="151.28515625" style="1" bestFit="1" customWidth="1"/>
    <col min="7" max="7" width="36.28515625" style="1" customWidth="1"/>
    <col min="8" max="8" width="49.85546875" style="1" customWidth="1"/>
    <col min="9" max="9" width="39.7109375" style="1" customWidth="1"/>
    <col min="10" max="10" width="37.85546875" style="1" customWidth="1"/>
    <col min="11" max="11" width="44.140625" style="1" customWidth="1"/>
    <col min="12" max="12" width="46.85546875" style="1" customWidth="1"/>
    <col min="13" max="13" width="40.7109375" style="1" customWidth="1"/>
    <col min="14" max="14" width="38.42578125" style="1" customWidth="1"/>
    <col min="15" max="15" width="26.5703125" style="1" customWidth="1"/>
    <col min="16" max="16" width="40.85546875" style="1" bestFit="1" customWidth="1"/>
    <col min="17" max="17" width="41.140625" style="1" customWidth="1"/>
    <col min="18" max="18" width="11.42578125" style="1"/>
    <col min="19" max="19" width="19.140625" style="1" bestFit="1" customWidth="1"/>
    <col min="20" max="16384" width="11.42578125" style="1"/>
  </cols>
  <sheetData>
    <row r="1" spans="1:17" ht="37.5" customHeight="1" x14ac:dyDescent="0.25"/>
    <row r="2" spans="1:17" ht="37.5" customHeight="1" x14ac:dyDescent="0.45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7" ht="37.5" customHeight="1" x14ac:dyDescent="0.45"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</row>
    <row r="4" spans="1:17" ht="37.5" customHeight="1" x14ac:dyDescent="0.4">
      <c r="D4" s="2"/>
      <c r="E4" s="2"/>
      <c r="F4" s="4" t="s">
        <v>0</v>
      </c>
      <c r="G4" s="2"/>
      <c r="H4" s="2"/>
      <c r="I4" s="2"/>
      <c r="J4" s="2"/>
      <c r="K4" s="2"/>
      <c r="L4" s="2"/>
      <c r="M4" s="2"/>
      <c r="N4" s="2"/>
      <c r="O4" s="2"/>
      <c r="P4" s="2"/>
      <c r="Q4" s="3"/>
    </row>
    <row r="5" spans="1:17" ht="37.5" customHeight="1" x14ac:dyDescent="0.45">
      <c r="D5" s="5"/>
      <c r="E5" s="5"/>
      <c r="F5" s="6" t="s">
        <v>1</v>
      </c>
      <c r="G5" s="5"/>
      <c r="H5" s="5"/>
      <c r="I5" s="5"/>
      <c r="J5" s="5"/>
      <c r="K5" s="5"/>
      <c r="L5" s="5"/>
      <c r="M5" s="5"/>
      <c r="N5" s="5"/>
      <c r="O5" s="5"/>
      <c r="P5" s="5"/>
      <c r="Q5" s="3"/>
    </row>
    <row r="6" spans="1:17" ht="37.5" customHeight="1" thickBot="1" x14ac:dyDescent="0.5">
      <c r="D6" s="7"/>
      <c r="E6" s="7"/>
      <c r="F6" s="8" t="s">
        <v>2</v>
      </c>
      <c r="G6" s="7"/>
      <c r="H6" s="7"/>
      <c r="I6" s="7"/>
      <c r="J6" s="7"/>
      <c r="K6" s="7"/>
      <c r="L6" s="7"/>
      <c r="M6" s="7"/>
      <c r="N6" s="7"/>
      <c r="O6" s="7"/>
      <c r="P6" s="7"/>
      <c r="Q6" s="3"/>
    </row>
    <row r="7" spans="1:17" ht="101.45" customHeight="1" thickBot="1" x14ac:dyDescent="0.45">
      <c r="D7" s="9"/>
      <c r="E7" s="10"/>
      <c r="F7" s="10"/>
      <c r="G7" s="10"/>
      <c r="H7" s="11" t="s">
        <v>3</v>
      </c>
      <c r="I7" s="79" t="s">
        <v>4</v>
      </c>
      <c r="J7" s="80"/>
      <c r="K7" s="81" t="s">
        <v>5</v>
      </c>
      <c r="L7" s="81"/>
      <c r="M7" s="81"/>
      <c r="N7" s="81"/>
      <c r="O7" s="80"/>
      <c r="P7" s="10"/>
      <c r="Q7" s="12"/>
    </row>
    <row r="8" spans="1:17" ht="126" customHeight="1" thickBot="1" x14ac:dyDescent="0.3">
      <c r="A8" s="13" t="s">
        <v>6</v>
      </c>
      <c r="B8" s="13" t="s">
        <v>7</v>
      </c>
      <c r="C8" s="13" t="s">
        <v>8</v>
      </c>
      <c r="D8" s="13" t="s">
        <v>9</v>
      </c>
      <c r="E8" s="13" t="s">
        <v>10</v>
      </c>
      <c r="F8" s="14" t="s">
        <v>11</v>
      </c>
      <c r="G8" s="14" t="s">
        <v>12</v>
      </c>
      <c r="H8" s="14" t="s">
        <v>13</v>
      </c>
      <c r="I8" s="15" t="s">
        <v>14</v>
      </c>
      <c r="J8" s="14" t="s">
        <v>15</v>
      </c>
      <c r="K8" s="14" t="s">
        <v>16</v>
      </c>
      <c r="L8" s="14" t="s">
        <v>17</v>
      </c>
      <c r="M8" s="13" t="s">
        <v>18</v>
      </c>
      <c r="N8" s="15" t="s">
        <v>19</v>
      </c>
      <c r="O8" s="16" t="s">
        <v>20</v>
      </c>
      <c r="P8" s="14" t="s">
        <v>21</v>
      </c>
      <c r="Q8" s="17" t="s">
        <v>22</v>
      </c>
    </row>
    <row r="9" spans="1:17" ht="48.6" customHeight="1" thickBot="1" x14ac:dyDescent="0.45">
      <c r="A9" s="18"/>
      <c r="B9" s="70" t="s">
        <v>23</v>
      </c>
      <c r="C9" s="71"/>
      <c r="D9" s="71"/>
      <c r="E9" s="72"/>
      <c r="F9" s="19"/>
      <c r="G9" s="19"/>
      <c r="H9" s="20"/>
      <c r="I9" s="21"/>
      <c r="J9" s="21"/>
      <c r="K9" s="21"/>
      <c r="L9" s="21"/>
      <c r="M9" s="21"/>
      <c r="N9" s="21"/>
      <c r="O9" s="21"/>
      <c r="P9" s="21"/>
      <c r="Q9" s="21"/>
    </row>
    <row r="10" spans="1:17" ht="36.6" customHeight="1" thickBot="1" x14ac:dyDescent="0.5">
      <c r="A10" s="18">
        <v>1</v>
      </c>
      <c r="B10" s="22" t="s">
        <v>24</v>
      </c>
      <c r="C10" s="22">
        <v>44232</v>
      </c>
      <c r="D10" s="22" t="s">
        <v>25</v>
      </c>
      <c r="E10" s="23" t="s">
        <v>26</v>
      </c>
      <c r="F10" s="19" t="s">
        <v>27</v>
      </c>
      <c r="G10" s="19" t="s">
        <v>28</v>
      </c>
      <c r="H10" s="20">
        <v>200000</v>
      </c>
      <c r="I10" s="21">
        <f>H10*2.87%</f>
        <v>5740</v>
      </c>
      <c r="J10" s="21">
        <f>134820*3.04%</f>
        <v>4098.5280000000002</v>
      </c>
      <c r="K10" s="21">
        <f>H10-I10-J10</f>
        <v>190161.47200000001</v>
      </c>
      <c r="L10" s="21">
        <v>36123.31</v>
      </c>
      <c r="M10" s="21"/>
      <c r="N10" s="21">
        <v>25</v>
      </c>
      <c r="O10" s="21"/>
      <c r="P10" s="21">
        <f>I10+J10+L10+M10+N10+O10</f>
        <v>45986.837999999996</v>
      </c>
      <c r="Q10" s="21">
        <f>H10-P10</f>
        <v>154013.16200000001</v>
      </c>
    </row>
    <row r="11" spans="1:17" ht="37.15" customHeight="1" thickBot="1" x14ac:dyDescent="0.5">
      <c r="A11" s="18">
        <v>2</v>
      </c>
      <c r="B11" s="22" t="s">
        <v>29</v>
      </c>
      <c r="C11" s="22" t="s">
        <v>30</v>
      </c>
      <c r="D11" s="24" t="s">
        <v>25</v>
      </c>
      <c r="E11" s="19" t="s">
        <v>31</v>
      </c>
      <c r="F11" s="19" t="s">
        <v>32</v>
      </c>
      <c r="G11" s="19" t="s">
        <v>28</v>
      </c>
      <c r="H11" s="20">
        <v>75000</v>
      </c>
      <c r="I11" s="21">
        <f>H11*2.87%</f>
        <v>2152.5</v>
      </c>
      <c r="J11" s="21">
        <f>H11*3.04%</f>
        <v>2280</v>
      </c>
      <c r="K11" s="21">
        <f>H11-I11-J11</f>
        <v>70567.5</v>
      </c>
      <c r="L11" s="21">
        <v>6309.35</v>
      </c>
      <c r="M11" s="21"/>
      <c r="N11" s="21">
        <v>25</v>
      </c>
      <c r="O11" s="21"/>
      <c r="P11" s="21">
        <f>I11+J11+L11+M11+N11+O11</f>
        <v>10766.85</v>
      </c>
      <c r="Q11" s="21">
        <f>H11-P11</f>
        <v>64233.15</v>
      </c>
    </row>
    <row r="12" spans="1:17" ht="39.6" customHeight="1" thickBot="1" x14ac:dyDescent="0.5">
      <c r="A12" s="18"/>
      <c r="B12" s="73" t="s">
        <v>33</v>
      </c>
      <c r="C12" s="74"/>
      <c r="D12" s="74"/>
      <c r="E12" s="74"/>
      <c r="F12" s="75"/>
      <c r="G12" s="27"/>
      <c r="H12" s="28">
        <f>H10+H11</f>
        <v>275000</v>
      </c>
      <c r="I12" s="28">
        <f t="shared" ref="I12:Q12" si="0">I10+I11</f>
        <v>7892.5</v>
      </c>
      <c r="J12" s="28">
        <f t="shared" si="0"/>
        <v>6378.5280000000002</v>
      </c>
      <c r="K12" s="28">
        <f t="shared" si="0"/>
        <v>260728.97200000001</v>
      </c>
      <c r="L12" s="28">
        <f t="shared" si="0"/>
        <v>42432.659999999996</v>
      </c>
      <c r="M12" s="28">
        <f t="shared" si="0"/>
        <v>0</v>
      </c>
      <c r="N12" s="28">
        <f t="shared" si="0"/>
        <v>50</v>
      </c>
      <c r="O12" s="28">
        <f t="shared" si="0"/>
        <v>0</v>
      </c>
      <c r="P12" s="28">
        <f t="shared" si="0"/>
        <v>56753.687999999995</v>
      </c>
      <c r="Q12" s="28">
        <f t="shared" si="0"/>
        <v>218246.31200000001</v>
      </c>
    </row>
    <row r="13" spans="1:17" ht="48.6" customHeight="1" thickBot="1" x14ac:dyDescent="0.45">
      <c r="A13" s="18"/>
      <c r="B13" s="70" t="s">
        <v>34</v>
      </c>
      <c r="C13" s="71"/>
      <c r="D13" s="71"/>
      <c r="E13" s="71"/>
      <c r="F13" s="26"/>
      <c r="G13" s="27"/>
      <c r="H13" s="29"/>
      <c r="I13" s="29"/>
      <c r="J13" s="29"/>
      <c r="K13" s="29"/>
      <c r="L13" s="29"/>
      <c r="M13" s="29"/>
      <c r="N13" s="29"/>
      <c r="O13" s="29"/>
      <c r="P13" s="29"/>
      <c r="Q13" s="29"/>
    </row>
    <row r="14" spans="1:17" ht="37.15" customHeight="1" thickBot="1" x14ac:dyDescent="0.5">
      <c r="A14" s="18">
        <v>3</v>
      </c>
      <c r="B14" s="22" t="s">
        <v>35</v>
      </c>
      <c r="C14" s="22" t="s">
        <v>36</v>
      </c>
      <c r="D14" s="22" t="s">
        <v>25</v>
      </c>
      <c r="E14" s="30" t="s">
        <v>37</v>
      </c>
      <c r="F14" s="30" t="s">
        <v>38</v>
      </c>
      <c r="G14" s="19" t="s">
        <v>28</v>
      </c>
      <c r="H14" s="20">
        <v>200000</v>
      </c>
      <c r="I14" s="20">
        <f>H14*2.87%</f>
        <v>5740</v>
      </c>
      <c r="J14" s="20">
        <f>134820*3.04%</f>
        <v>4098.5280000000002</v>
      </c>
      <c r="K14" s="20">
        <f>H14-I14-J14</f>
        <v>190161.47200000001</v>
      </c>
      <c r="L14" s="20">
        <v>36123.31</v>
      </c>
      <c r="M14" s="20"/>
      <c r="N14" s="20">
        <v>25</v>
      </c>
      <c r="O14" s="20"/>
      <c r="P14" s="20">
        <f>I14+L14+M14+N14+O14+J14</f>
        <v>45986.837999999996</v>
      </c>
      <c r="Q14" s="20">
        <f>H14-P14</f>
        <v>154013.16200000001</v>
      </c>
    </row>
    <row r="15" spans="1:17" ht="37.15" customHeight="1" thickBot="1" x14ac:dyDescent="0.5">
      <c r="A15" s="18">
        <v>4</v>
      </c>
      <c r="B15" s="31">
        <v>44175</v>
      </c>
      <c r="C15" s="31">
        <v>44534</v>
      </c>
      <c r="D15" s="22" t="s">
        <v>39</v>
      </c>
      <c r="E15" s="30" t="s">
        <v>40</v>
      </c>
      <c r="F15" s="23" t="s">
        <v>41</v>
      </c>
      <c r="G15" s="19" t="s">
        <v>28</v>
      </c>
      <c r="H15" s="20">
        <f>65000/23.83*15</f>
        <v>40914.813260595896</v>
      </c>
      <c r="I15" s="20">
        <f>H15*2.87%</f>
        <v>1174.2551405791023</v>
      </c>
      <c r="J15" s="20">
        <f>H15*3.04%</f>
        <v>1243.8103231221153</v>
      </c>
      <c r="K15" s="20">
        <f>H15-I15-J15</f>
        <v>38496.747796894677</v>
      </c>
      <c r="L15" s="20">
        <v>571.76</v>
      </c>
      <c r="M15" s="29"/>
      <c r="N15" s="20">
        <v>25</v>
      </c>
      <c r="O15" s="29"/>
      <c r="P15" s="20">
        <f>I15+L15+M15+N15+O15+J15</f>
        <v>3014.8254637012178</v>
      </c>
      <c r="Q15" s="20">
        <f>H15-P15</f>
        <v>37899.987796894682</v>
      </c>
    </row>
    <row r="16" spans="1:17" ht="48.6" customHeight="1" thickBot="1" x14ac:dyDescent="0.5">
      <c r="A16" s="18"/>
      <c r="B16" s="73" t="s">
        <v>33</v>
      </c>
      <c r="C16" s="74"/>
      <c r="D16" s="74"/>
      <c r="E16" s="74"/>
      <c r="F16" s="75"/>
      <c r="G16" s="27"/>
      <c r="H16" s="28">
        <f>H14+H15</f>
        <v>240914.8132605959</v>
      </c>
      <c r="I16" s="28">
        <f t="shared" ref="I16:Q16" si="1">I14+I15</f>
        <v>6914.2551405791019</v>
      </c>
      <c r="J16" s="28">
        <f t="shared" si="1"/>
        <v>5342.338323122116</v>
      </c>
      <c r="K16" s="28">
        <f t="shared" si="1"/>
        <v>228658.2197968947</v>
      </c>
      <c r="L16" s="28">
        <f t="shared" si="1"/>
        <v>36695.07</v>
      </c>
      <c r="M16" s="28">
        <f t="shared" si="1"/>
        <v>0</v>
      </c>
      <c r="N16" s="28">
        <f t="shared" si="1"/>
        <v>50</v>
      </c>
      <c r="O16" s="28">
        <f t="shared" si="1"/>
        <v>0</v>
      </c>
      <c r="P16" s="28">
        <f t="shared" si="1"/>
        <v>49001.663463701218</v>
      </c>
      <c r="Q16" s="28">
        <f t="shared" si="1"/>
        <v>191913.14979689469</v>
      </c>
    </row>
    <row r="17" spans="1:17" ht="37.15" customHeight="1" thickBot="1" x14ac:dyDescent="0.45">
      <c r="A17" s="18"/>
      <c r="B17" s="70" t="s">
        <v>42</v>
      </c>
      <c r="C17" s="71"/>
      <c r="D17" s="71"/>
      <c r="E17" s="72"/>
      <c r="F17" s="26"/>
      <c r="G17" s="27"/>
      <c r="H17" s="29"/>
      <c r="I17" s="29"/>
      <c r="J17" s="29"/>
      <c r="K17" s="29"/>
      <c r="L17" s="29"/>
      <c r="M17" s="29"/>
      <c r="N17" s="29"/>
      <c r="O17" s="29"/>
      <c r="P17" s="29"/>
      <c r="Q17" s="29"/>
    </row>
    <row r="18" spans="1:17" ht="38.450000000000003" customHeight="1" thickBot="1" x14ac:dyDescent="0.45">
      <c r="A18" s="18">
        <v>6</v>
      </c>
      <c r="B18" s="31" t="s">
        <v>24</v>
      </c>
      <c r="C18" s="31" t="s">
        <v>43</v>
      </c>
      <c r="D18" s="22" t="s">
        <v>25</v>
      </c>
      <c r="E18" s="30" t="s">
        <v>44</v>
      </c>
      <c r="F18" s="23" t="s">
        <v>45</v>
      </c>
      <c r="G18" s="19" t="s">
        <v>28</v>
      </c>
      <c r="H18" s="20">
        <v>225000</v>
      </c>
      <c r="I18" s="20">
        <f>H18*2.87%</f>
        <v>6457.5</v>
      </c>
      <c r="J18" s="20">
        <f>134820*3.04%</f>
        <v>4098.5280000000002</v>
      </c>
      <c r="K18" s="20">
        <f>H18-I18-J18</f>
        <v>214443.97200000001</v>
      </c>
      <c r="L18" s="20">
        <v>42193.93</v>
      </c>
      <c r="M18" s="20"/>
      <c r="N18" s="20">
        <v>25</v>
      </c>
      <c r="O18" s="20"/>
      <c r="P18" s="20">
        <f>I18+J18+M18+N18+O18+L18</f>
        <v>52774.957999999999</v>
      </c>
      <c r="Q18" s="20">
        <f>H18-P18</f>
        <v>172225.04200000002</v>
      </c>
    </row>
    <row r="19" spans="1:17" ht="37.15" customHeight="1" thickBot="1" x14ac:dyDescent="0.45">
      <c r="A19" s="18">
        <v>7</v>
      </c>
      <c r="B19" s="31" t="s">
        <v>29</v>
      </c>
      <c r="C19" s="31" t="s">
        <v>46</v>
      </c>
      <c r="D19" s="22" t="s">
        <v>39</v>
      </c>
      <c r="E19" s="30" t="s">
        <v>47</v>
      </c>
      <c r="F19" s="23" t="s">
        <v>48</v>
      </c>
      <c r="G19" s="19" t="s">
        <v>28</v>
      </c>
      <c r="H19" s="20">
        <v>50000</v>
      </c>
      <c r="I19" s="20">
        <f>H19*2.87%</f>
        <v>1435</v>
      </c>
      <c r="J19" s="20">
        <f>H19*3.04%</f>
        <v>1520</v>
      </c>
      <c r="K19" s="20">
        <f>H19-I19-J19</f>
        <v>47045</v>
      </c>
      <c r="L19" s="20">
        <v>1854</v>
      </c>
      <c r="M19" s="20"/>
      <c r="N19" s="20">
        <v>25</v>
      </c>
      <c r="O19" s="20"/>
      <c r="P19" s="20">
        <f>I19+J19+M19+N19+O19+L19</f>
        <v>4834</v>
      </c>
      <c r="Q19" s="20">
        <f>H19-P19</f>
        <v>45166</v>
      </c>
    </row>
    <row r="20" spans="1:17" ht="48.6" customHeight="1" thickBot="1" x14ac:dyDescent="0.5">
      <c r="A20" s="18"/>
      <c r="B20" s="73" t="s">
        <v>33</v>
      </c>
      <c r="C20" s="74"/>
      <c r="D20" s="74"/>
      <c r="E20" s="74"/>
      <c r="F20" s="75"/>
      <c r="G20" s="27"/>
      <c r="H20" s="28">
        <f>H18+H19</f>
        <v>275000</v>
      </c>
      <c r="I20" s="28">
        <f t="shared" ref="I20:Q20" si="2">I18+I19</f>
        <v>7892.5</v>
      </c>
      <c r="J20" s="28">
        <f t="shared" si="2"/>
        <v>5618.5280000000002</v>
      </c>
      <c r="K20" s="28">
        <f t="shared" si="2"/>
        <v>261488.97200000001</v>
      </c>
      <c r="L20" s="28">
        <f t="shared" si="2"/>
        <v>44047.93</v>
      </c>
      <c r="M20" s="28">
        <f t="shared" si="2"/>
        <v>0</v>
      </c>
      <c r="N20" s="28">
        <f t="shared" si="2"/>
        <v>50</v>
      </c>
      <c r="O20" s="28">
        <f t="shared" si="2"/>
        <v>0</v>
      </c>
      <c r="P20" s="28">
        <f t="shared" si="2"/>
        <v>57608.957999999999</v>
      </c>
      <c r="Q20" s="28">
        <f t="shared" si="2"/>
        <v>217391.04200000002</v>
      </c>
    </row>
    <row r="21" spans="1:17" ht="48.6" customHeight="1" thickBot="1" x14ac:dyDescent="0.45">
      <c r="A21" s="18"/>
      <c r="B21" s="70" t="s">
        <v>49</v>
      </c>
      <c r="C21" s="71"/>
      <c r="D21" s="71"/>
      <c r="E21" s="72"/>
      <c r="F21" s="26"/>
      <c r="G21" s="27"/>
      <c r="H21" s="29"/>
      <c r="I21" s="29"/>
      <c r="J21" s="29"/>
      <c r="K21" s="29"/>
      <c r="L21" s="29"/>
      <c r="M21" s="29"/>
      <c r="N21" s="29"/>
      <c r="O21" s="29"/>
      <c r="P21" s="29"/>
      <c r="Q21" s="29"/>
    </row>
    <row r="22" spans="1:17" ht="37.15" customHeight="1" thickBot="1" x14ac:dyDescent="0.5">
      <c r="A22" s="18">
        <v>8</v>
      </c>
      <c r="B22" s="31" t="s">
        <v>24</v>
      </c>
      <c r="C22" s="31" t="s">
        <v>43</v>
      </c>
      <c r="D22" s="22" t="s">
        <v>39</v>
      </c>
      <c r="E22" s="23" t="s">
        <v>50</v>
      </c>
      <c r="F22" s="23" t="s">
        <v>51</v>
      </c>
      <c r="G22" s="19" t="s">
        <v>28</v>
      </c>
      <c r="H22" s="20">
        <v>200000</v>
      </c>
      <c r="I22" s="20">
        <f>H22*2.87%</f>
        <v>5740</v>
      </c>
      <c r="J22" s="20">
        <f>134820*3.04%</f>
        <v>4098.5280000000002</v>
      </c>
      <c r="K22" s="20">
        <f>H22-I22-J22</f>
        <v>190161.47200000001</v>
      </c>
      <c r="L22" s="20">
        <v>36123.31</v>
      </c>
      <c r="M22" s="29"/>
      <c r="N22" s="20">
        <v>25</v>
      </c>
      <c r="O22" s="29"/>
      <c r="P22" s="20">
        <f>I22+J22+M271+L22+M22+N22+O22</f>
        <v>45986.837999999996</v>
      </c>
      <c r="Q22" s="20">
        <f>H22-P22</f>
        <v>154013.16200000001</v>
      </c>
    </row>
    <row r="23" spans="1:17" ht="40.15" customHeight="1" thickBot="1" x14ac:dyDescent="0.45">
      <c r="A23" s="18">
        <v>9</v>
      </c>
      <c r="B23" s="31" t="s">
        <v>24</v>
      </c>
      <c r="C23" s="31" t="s">
        <v>43</v>
      </c>
      <c r="D23" s="22" t="s">
        <v>25</v>
      </c>
      <c r="E23" s="23" t="s">
        <v>52</v>
      </c>
      <c r="F23" s="23" t="s">
        <v>53</v>
      </c>
      <c r="G23" s="32" t="s">
        <v>28</v>
      </c>
      <c r="H23" s="20">
        <v>60000</v>
      </c>
      <c r="I23" s="20">
        <f>H23*2.87%</f>
        <v>1722</v>
      </c>
      <c r="J23" s="20">
        <f>H23*3.04%</f>
        <v>1824</v>
      </c>
      <c r="K23" s="20">
        <f>H23-I23-J23</f>
        <v>56454</v>
      </c>
      <c r="L23" s="20">
        <v>3486.65</v>
      </c>
      <c r="M23" s="29"/>
      <c r="N23" s="20">
        <v>25</v>
      </c>
      <c r="O23" s="29"/>
      <c r="P23" s="20">
        <f>I23+J23+M274+L23+M23+N23+O23</f>
        <v>7057.65</v>
      </c>
      <c r="Q23" s="20">
        <f>H23-P23</f>
        <v>52942.35</v>
      </c>
    </row>
    <row r="24" spans="1:17" ht="48.6" customHeight="1" thickBot="1" x14ac:dyDescent="0.5">
      <c r="A24" s="18"/>
      <c r="B24" s="73" t="s">
        <v>33</v>
      </c>
      <c r="C24" s="74"/>
      <c r="D24" s="74"/>
      <c r="E24" s="74"/>
      <c r="F24" s="75"/>
      <c r="G24" s="33"/>
      <c r="H24" s="28">
        <f>H22+H23</f>
        <v>260000</v>
      </c>
      <c r="I24" s="28">
        <f t="shared" ref="I24:Q24" si="3">I22+I23</f>
        <v>7462</v>
      </c>
      <c r="J24" s="28">
        <f t="shared" si="3"/>
        <v>5922.5280000000002</v>
      </c>
      <c r="K24" s="28">
        <f t="shared" si="3"/>
        <v>246615.47200000001</v>
      </c>
      <c r="L24" s="28">
        <f t="shared" si="3"/>
        <v>39609.96</v>
      </c>
      <c r="M24" s="28">
        <f t="shared" si="3"/>
        <v>0</v>
      </c>
      <c r="N24" s="28">
        <f t="shared" si="3"/>
        <v>50</v>
      </c>
      <c r="O24" s="28">
        <f t="shared" si="3"/>
        <v>0</v>
      </c>
      <c r="P24" s="28">
        <f t="shared" si="3"/>
        <v>53044.487999999998</v>
      </c>
      <c r="Q24" s="28">
        <f t="shared" si="3"/>
        <v>206955.51200000002</v>
      </c>
    </row>
    <row r="25" spans="1:17" ht="40.15" customHeight="1" thickBot="1" x14ac:dyDescent="0.5">
      <c r="A25" s="18"/>
      <c r="B25" s="70" t="s">
        <v>54</v>
      </c>
      <c r="C25" s="71"/>
      <c r="D25" s="71"/>
      <c r="E25" s="72"/>
      <c r="F25" s="26"/>
      <c r="G25" s="33"/>
      <c r="H25" s="34"/>
      <c r="I25" s="34"/>
      <c r="J25" s="34"/>
      <c r="K25" s="34"/>
      <c r="L25" s="34"/>
      <c r="M25" s="34"/>
      <c r="N25" s="34"/>
      <c r="O25" s="34"/>
      <c r="P25" s="34"/>
      <c r="Q25" s="34"/>
    </row>
    <row r="26" spans="1:17" ht="40.15" customHeight="1" thickBot="1" x14ac:dyDescent="0.5">
      <c r="A26" s="18">
        <v>10</v>
      </c>
      <c r="B26" s="31">
        <v>44084</v>
      </c>
      <c r="C26" s="31">
        <v>44443</v>
      </c>
      <c r="D26" s="22" t="s">
        <v>25</v>
      </c>
      <c r="E26" s="23" t="s">
        <v>55</v>
      </c>
      <c r="F26" s="23" t="s">
        <v>56</v>
      </c>
      <c r="G26" s="32" t="s">
        <v>28</v>
      </c>
      <c r="H26" s="20">
        <v>125000</v>
      </c>
      <c r="I26" s="20">
        <f>H26*2.87%</f>
        <v>3587.5</v>
      </c>
      <c r="J26" s="35">
        <f>H26*3.04%</f>
        <v>3800</v>
      </c>
      <c r="K26" s="20">
        <f>H26-I26-J26</f>
        <v>117612.5</v>
      </c>
      <c r="L26" s="36">
        <v>17986.060000000001</v>
      </c>
      <c r="M26" s="20"/>
      <c r="N26" s="20">
        <v>25</v>
      </c>
      <c r="O26" s="20"/>
      <c r="P26" s="20">
        <f>I26+J26+L26+M26+N26+O26</f>
        <v>25398.560000000001</v>
      </c>
      <c r="Q26" s="36">
        <f>H26-P26</f>
        <v>99601.44</v>
      </c>
    </row>
    <row r="27" spans="1:17" ht="48.6" customHeight="1" thickBot="1" x14ac:dyDescent="0.5">
      <c r="A27" s="18"/>
      <c r="B27" s="73" t="s">
        <v>33</v>
      </c>
      <c r="C27" s="74"/>
      <c r="D27" s="74"/>
      <c r="E27" s="74"/>
      <c r="F27" s="75"/>
      <c r="G27" s="32"/>
      <c r="H27" s="28">
        <f>H26</f>
        <v>125000</v>
      </c>
      <c r="I27" s="28">
        <f t="shared" ref="I27:Q27" si="4">I26</f>
        <v>3587.5</v>
      </c>
      <c r="J27" s="28">
        <f t="shared" si="4"/>
        <v>3800</v>
      </c>
      <c r="K27" s="28">
        <f t="shared" si="4"/>
        <v>117612.5</v>
      </c>
      <c r="L27" s="28">
        <f t="shared" si="4"/>
        <v>17986.060000000001</v>
      </c>
      <c r="M27" s="28">
        <f t="shared" si="4"/>
        <v>0</v>
      </c>
      <c r="N27" s="28">
        <f t="shared" si="4"/>
        <v>25</v>
      </c>
      <c r="O27" s="28">
        <f t="shared" si="4"/>
        <v>0</v>
      </c>
      <c r="P27" s="28">
        <f t="shared" si="4"/>
        <v>25398.560000000001</v>
      </c>
      <c r="Q27" s="28">
        <f t="shared" si="4"/>
        <v>99601.44</v>
      </c>
    </row>
    <row r="28" spans="1:17" ht="48.6" customHeight="1" thickBot="1" x14ac:dyDescent="0.45">
      <c r="A28" s="18"/>
      <c r="B28" s="71" t="s">
        <v>57</v>
      </c>
      <c r="C28" s="71"/>
      <c r="D28" s="71"/>
      <c r="E28" s="71"/>
      <c r="F28" s="37"/>
      <c r="G28" s="32"/>
      <c r="H28" s="20"/>
      <c r="I28" s="20"/>
      <c r="J28" s="20"/>
      <c r="K28" s="20"/>
      <c r="L28" s="20"/>
      <c r="M28" s="20"/>
      <c r="N28" s="20"/>
      <c r="O28" s="20"/>
      <c r="P28" s="20"/>
      <c r="Q28" s="36"/>
    </row>
    <row r="29" spans="1:17" ht="36.6" customHeight="1" thickBot="1" x14ac:dyDescent="0.45">
      <c r="A29" s="18">
        <v>11</v>
      </c>
      <c r="B29" s="22" t="s">
        <v>58</v>
      </c>
      <c r="C29" s="22" t="s">
        <v>59</v>
      </c>
      <c r="D29" s="22" t="s">
        <v>39</v>
      </c>
      <c r="E29" s="30" t="s">
        <v>60</v>
      </c>
      <c r="F29" s="38" t="s">
        <v>61</v>
      </c>
      <c r="G29" s="39" t="s">
        <v>28</v>
      </c>
      <c r="H29" s="20">
        <v>90000</v>
      </c>
      <c r="I29" s="20">
        <f>H29*2.87%</f>
        <v>2583</v>
      </c>
      <c r="J29" s="20">
        <f>H29*3.04%</f>
        <v>2736</v>
      </c>
      <c r="K29" s="20">
        <f>H29-I29-J29</f>
        <v>84681</v>
      </c>
      <c r="L29" s="20">
        <v>9753.19</v>
      </c>
      <c r="M29" s="20">
        <v>0</v>
      </c>
      <c r="N29" s="20">
        <v>25</v>
      </c>
      <c r="O29" s="29"/>
      <c r="P29" s="20">
        <f>I29+J29+L29+M29+N29+O29</f>
        <v>15097.19</v>
      </c>
      <c r="Q29" s="20">
        <f>H29-P29</f>
        <v>74902.81</v>
      </c>
    </row>
    <row r="30" spans="1:17" ht="48.6" customHeight="1" thickBot="1" x14ac:dyDescent="0.5">
      <c r="A30" s="37"/>
      <c r="B30" s="73" t="s">
        <v>33</v>
      </c>
      <c r="C30" s="74"/>
      <c r="D30" s="74"/>
      <c r="E30" s="74"/>
      <c r="F30" s="74"/>
      <c r="G30" s="25"/>
      <c r="H30" s="28">
        <f>H29</f>
        <v>90000</v>
      </c>
      <c r="I30" s="28">
        <f t="shared" ref="I30:Q30" si="5">I29</f>
        <v>2583</v>
      </c>
      <c r="J30" s="28">
        <f t="shared" si="5"/>
        <v>2736</v>
      </c>
      <c r="K30" s="28">
        <f t="shared" si="5"/>
        <v>84681</v>
      </c>
      <c r="L30" s="28">
        <f t="shared" si="5"/>
        <v>9753.19</v>
      </c>
      <c r="M30" s="28">
        <f t="shared" si="5"/>
        <v>0</v>
      </c>
      <c r="N30" s="28">
        <f t="shared" si="5"/>
        <v>25</v>
      </c>
      <c r="O30" s="28">
        <f t="shared" si="5"/>
        <v>0</v>
      </c>
      <c r="P30" s="28">
        <f t="shared" si="5"/>
        <v>15097.19</v>
      </c>
      <c r="Q30" s="28">
        <f t="shared" si="5"/>
        <v>74902.81</v>
      </c>
    </row>
    <row r="31" spans="1:17" ht="48.6" customHeight="1" thickBot="1" x14ac:dyDescent="0.45">
      <c r="A31" s="37"/>
      <c r="B31" s="70" t="s">
        <v>62</v>
      </c>
      <c r="C31" s="77"/>
      <c r="D31" s="71"/>
      <c r="E31" s="72"/>
      <c r="F31" s="25"/>
      <c r="G31" s="25"/>
      <c r="H31" s="34"/>
      <c r="I31" s="34"/>
      <c r="J31" s="34"/>
      <c r="K31" s="34"/>
      <c r="L31" s="34"/>
      <c r="M31" s="34"/>
      <c r="N31" s="34"/>
      <c r="O31" s="34"/>
      <c r="P31" s="34"/>
      <c r="Q31" s="34"/>
    </row>
    <row r="32" spans="1:17" ht="57.75" thickBot="1" x14ac:dyDescent="0.45">
      <c r="A32" s="18">
        <v>12</v>
      </c>
      <c r="B32" s="31" t="s">
        <v>35</v>
      </c>
      <c r="C32" s="22" t="s">
        <v>63</v>
      </c>
      <c r="D32" s="39" t="s">
        <v>25</v>
      </c>
      <c r="E32" s="30" t="s">
        <v>64</v>
      </c>
      <c r="F32" s="40" t="s">
        <v>65</v>
      </c>
      <c r="G32" s="39" t="s">
        <v>28</v>
      </c>
      <c r="H32" s="20">
        <v>150000</v>
      </c>
      <c r="I32" s="20">
        <f>H32*2.87%</f>
        <v>4305</v>
      </c>
      <c r="J32" s="20">
        <f>134820*3.04%</f>
        <v>4098.5280000000002</v>
      </c>
      <c r="K32" s="20">
        <f>H32-I32-J32</f>
        <v>141596.47200000001</v>
      </c>
      <c r="L32" s="20">
        <v>23982.06</v>
      </c>
      <c r="M32" s="34"/>
      <c r="N32" s="20">
        <v>25</v>
      </c>
      <c r="O32" s="29"/>
      <c r="P32" s="36">
        <f>I32+J32+L32+M32+N32+O32</f>
        <v>32410.588000000003</v>
      </c>
      <c r="Q32" s="20">
        <f>H32-P32</f>
        <v>117589.412</v>
      </c>
    </row>
    <row r="33" spans="1:17" ht="48.6" customHeight="1" thickBot="1" x14ac:dyDescent="0.5">
      <c r="A33" s="37"/>
      <c r="B33" s="73" t="s">
        <v>33</v>
      </c>
      <c r="C33" s="78"/>
      <c r="D33" s="74"/>
      <c r="E33" s="74"/>
      <c r="F33" s="74"/>
      <c r="G33" s="29"/>
      <c r="H33" s="28">
        <f>H32</f>
        <v>150000</v>
      </c>
      <c r="I33" s="28">
        <f t="shared" ref="I33:Q33" si="6">I32</f>
        <v>4305</v>
      </c>
      <c r="J33" s="28">
        <f t="shared" si="6"/>
        <v>4098.5280000000002</v>
      </c>
      <c r="K33" s="28">
        <f t="shared" si="6"/>
        <v>141596.47200000001</v>
      </c>
      <c r="L33" s="28">
        <f t="shared" si="6"/>
        <v>23982.06</v>
      </c>
      <c r="M33" s="28">
        <f t="shared" si="6"/>
        <v>0</v>
      </c>
      <c r="N33" s="28">
        <f t="shared" si="6"/>
        <v>25</v>
      </c>
      <c r="O33" s="28">
        <f t="shared" si="6"/>
        <v>0</v>
      </c>
      <c r="P33" s="28">
        <f t="shared" si="6"/>
        <v>32410.588000000003</v>
      </c>
      <c r="Q33" s="28">
        <f t="shared" si="6"/>
        <v>117589.412</v>
      </c>
    </row>
    <row r="34" spans="1:17" ht="48.6" customHeight="1" thickBot="1" x14ac:dyDescent="0.45">
      <c r="A34" s="37"/>
      <c r="B34" s="70" t="s">
        <v>66</v>
      </c>
      <c r="C34" s="71"/>
      <c r="D34" s="71"/>
      <c r="E34" s="71"/>
      <c r="F34" s="25"/>
      <c r="G34" s="25"/>
      <c r="H34" s="34"/>
      <c r="I34" s="34"/>
      <c r="J34" s="34"/>
      <c r="K34" s="34"/>
      <c r="L34" s="34"/>
      <c r="M34" s="34"/>
      <c r="N34" s="34"/>
      <c r="O34" s="34"/>
      <c r="P34" s="34"/>
      <c r="Q34" s="34"/>
    </row>
    <row r="35" spans="1:17" ht="36.6" customHeight="1" thickBot="1" x14ac:dyDescent="0.45">
      <c r="A35" s="18">
        <v>13</v>
      </c>
      <c r="B35" s="31">
        <v>43840</v>
      </c>
      <c r="C35" s="31">
        <v>44200</v>
      </c>
      <c r="D35" s="22" t="s">
        <v>39</v>
      </c>
      <c r="E35" s="30" t="s">
        <v>67</v>
      </c>
      <c r="F35" s="30" t="s">
        <v>68</v>
      </c>
      <c r="G35" s="39" t="s">
        <v>28</v>
      </c>
      <c r="H35" s="20">
        <v>250000</v>
      </c>
      <c r="I35" s="36">
        <f>H35*2.87%</f>
        <v>7175</v>
      </c>
      <c r="J35" s="20">
        <f>134820*3.04%</f>
        <v>4098.5280000000002</v>
      </c>
      <c r="K35" s="36">
        <f>H35-I35-J35</f>
        <v>238726.47200000001</v>
      </c>
      <c r="L35" s="20">
        <v>48264.56</v>
      </c>
      <c r="M35" s="20"/>
      <c r="N35" s="20">
        <v>25</v>
      </c>
      <c r="O35" s="36"/>
      <c r="P35" s="20">
        <f>I35+J35+L35+M35+N35+O35</f>
        <v>59563.087999999996</v>
      </c>
      <c r="Q35" s="36">
        <f>H35-P35</f>
        <v>190436.91200000001</v>
      </c>
    </row>
    <row r="36" spans="1:17" ht="57.75" thickBot="1" x14ac:dyDescent="0.45">
      <c r="A36" s="18">
        <v>14</v>
      </c>
      <c r="B36" s="31" t="s">
        <v>24</v>
      </c>
      <c r="C36" s="31" t="s">
        <v>43</v>
      </c>
      <c r="D36" s="22" t="s">
        <v>39</v>
      </c>
      <c r="E36" s="30" t="s">
        <v>69</v>
      </c>
      <c r="F36" s="41" t="s">
        <v>70</v>
      </c>
      <c r="G36" s="39" t="s">
        <v>28</v>
      </c>
      <c r="H36" s="20">
        <v>150000</v>
      </c>
      <c r="I36" s="36">
        <f>H36*2.87%</f>
        <v>4305</v>
      </c>
      <c r="J36" s="20">
        <f>134820*3.04%</f>
        <v>4098.5280000000002</v>
      </c>
      <c r="K36" s="36">
        <f>H36-I36-J36</f>
        <v>141596.47200000001</v>
      </c>
      <c r="L36" s="20">
        <v>23982.06</v>
      </c>
      <c r="M36" s="20"/>
      <c r="N36" s="20">
        <v>25</v>
      </c>
      <c r="O36" s="36"/>
      <c r="P36" s="20">
        <f>I36+J36+L36+M36+N36+O36</f>
        <v>32410.588000000003</v>
      </c>
      <c r="Q36" s="36">
        <f>H36-P36</f>
        <v>117589.412</v>
      </c>
    </row>
    <row r="37" spans="1:17" ht="48.6" customHeight="1" thickBot="1" x14ac:dyDescent="0.5">
      <c r="A37" s="37"/>
      <c r="B37" s="73" t="s">
        <v>33</v>
      </c>
      <c r="C37" s="74"/>
      <c r="D37" s="74"/>
      <c r="E37" s="74"/>
      <c r="F37" s="74"/>
      <c r="G37" s="25"/>
      <c r="H37" s="28">
        <f>H35+H36</f>
        <v>400000</v>
      </c>
      <c r="I37" s="28">
        <f t="shared" ref="I37:Q37" si="7">I35+I36</f>
        <v>11480</v>
      </c>
      <c r="J37" s="28">
        <f t="shared" si="7"/>
        <v>8197.0560000000005</v>
      </c>
      <c r="K37" s="28">
        <f t="shared" si="7"/>
        <v>380322.94400000002</v>
      </c>
      <c r="L37" s="28">
        <f t="shared" si="7"/>
        <v>72246.62</v>
      </c>
      <c r="M37" s="28">
        <f t="shared" si="7"/>
        <v>0</v>
      </c>
      <c r="N37" s="28">
        <f t="shared" si="7"/>
        <v>50</v>
      </c>
      <c r="O37" s="28">
        <f t="shared" si="7"/>
        <v>0</v>
      </c>
      <c r="P37" s="28">
        <f t="shared" si="7"/>
        <v>91973.676000000007</v>
      </c>
      <c r="Q37" s="28">
        <f t="shared" si="7"/>
        <v>308026.32400000002</v>
      </c>
    </row>
    <row r="38" spans="1:17" ht="48.6" customHeight="1" thickBot="1" x14ac:dyDescent="0.45">
      <c r="A38" s="37"/>
      <c r="B38" s="70" t="s">
        <v>71</v>
      </c>
      <c r="C38" s="71"/>
      <c r="D38" s="71"/>
      <c r="E38" s="71"/>
      <c r="F38" s="25"/>
      <c r="G38" s="25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37.5" customHeight="1" thickBot="1" x14ac:dyDescent="0.45">
      <c r="A39" s="18">
        <v>15</v>
      </c>
      <c r="B39" s="22">
        <v>43870</v>
      </c>
      <c r="C39" s="22">
        <v>44230</v>
      </c>
      <c r="D39" s="24" t="s">
        <v>25</v>
      </c>
      <c r="E39" s="19" t="s">
        <v>72</v>
      </c>
      <c r="F39" s="19" t="s">
        <v>73</v>
      </c>
      <c r="G39" s="19" t="s">
        <v>28</v>
      </c>
      <c r="H39" s="20">
        <v>115000</v>
      </c>
      <c r="I39" s="21">
        <f>+H39*2.87%</f>
        <v>3300.5</v>
      </c>
      <c r="J39" s="21">
        <f>+H39*3.04%</f>
        <v>3496</v>
      </c>
      <c r="K39" s="21">
        <f>H39-I39-J39</f>
        <v>108203.5</v>
      </c>
      <c r="L39" s="21">
        <v>15633.81</v>
      </c>
      <c r="M39" s="21"/>
      <c r="N39" s="21">
        <v>25</v>
      </c>
      <c r="O39" s="21"/>
      <c r="P39" s="21">
        <f>I39+J39+L39+N39</f>
        <v>22455.309999999998</v>
      </c>
      <c r="Q39" s="21">
        <f>H39-P39</f>
        <v>92544.69</v>
      </c>
    </row>
    <row r="40" spans="1:17" ht="48.6" customHeight="1" thickBot="1" x14ac:dyDescent="0.45">
      <c r="A40" s="18"/>
      <c r="B40" s="70" t="s">
        <v>74</v>
      </c>
      <c r="C40" s="71"/>
      <c r="D40" s="71"/>
      <c r="E40" s="72"/>
      <c r="F40" s="19"/>
      <c r="G40" s="19"/>
      <c r="H40" s="28">
        <f>H39</f>
        <v>115000</v>
      </c>
      <c r="I40" s="28">
        <f t="shared" ref="I40:Q40" si="8">I39</f>
        <v>3300.5</v>
      </c>
      <c r="J40" s="28">
        <f t="shared" si="8"/>
        <v>3496</v>
      </c>
      <c r="K40" s="28">
        <f t="shared" si="8"/>
        <v>108203.5</v>
      </c>
      <c r="L40" s="28">
        <f t="shared" si="8"/>
        <v>15633.81</v>
      </c>
      <c r="M40" s="28">
        <f t="shared" si="8"/>
        <v>0</v>
      </c>
      <c r="N40" s="28">
        <f t="shared" si="8"/>
        <v>25</v>
      </c>
      <c r="O40" s="28">
        <f t="shared" si="8"/>
        <v>0</v>
      </c>
      <c r="P40" s="28">
        <f t="shared" si="8"/>
        <v>22455.309999999998</v>
      </c>
      <c r="Q40" s="28">
        <f t="shared" si="8"/>
        <v>92544.69</v>
      </c>
    </row>
    <row r="41" spans="1:17" ht="37.15" customHeight="1" thickBot="1" x14ac:dyDescent="0.45">
      <c r="A41" s="18">
        <v>16</v>
      </c>
      <c r="B41" s="22">
        <v>44113</v>
      </c>
      <c r="C41" s="22">
        <v>44472</v>
      </c>
      <c r="D41" s="24" t="s">
        <v>39</v>
      </c>
      <c r="E41" s="19" t="s">
        <v>75</v>
      </c>
      <c r="F41" s="19" t="s">
        <v>76</v>
      </c>
      <c r="G41" s="19" t="s">
        <v>28</v>
      </c>
      <c r="H41" s="20">
        <v>250000</v>
      </c>
      <c r="I41" s="21">
        <f>+H41*2.87%</f>
        <v>7175</v>
      </c>
      <c r="J41" s="21">
        <f>134820*3.04%</f>
        <v>4098.5280000000002</v>
      </c>
      <c r="K41" s="21">
        <f>H41-I41-J41</f>
        <v>238726.47200000001</v>
      </c>
      <c r="L41" s="21">
        <v>48264.56</v>
      </c>
      <c r="M41" s="21"/>
      <c r="N41" s="21">
        <v>25</v>
      </c>
      <c r="O41" s="21"/>
      <c r="P41" s="21">
        <f>I41+J41+L41+N41</f>
        <v>59563.087999999996</v>
      </c>
      <c r="Q41" s="21">
        <f t="shared" ref="Q41:Q42" si="9">H41-P41</f>
        <v>190436.91200000001</v>
      </c>
    </row>
    <row r="42" spans="1:17" ht="37.5" customHeight="1" thickBot="1" x14ac:dyDescent="0.45">
      <c r="A42" s="18">
        <v>17</v>
      </c>
      <c r="B42" s="22" t="s">
        <v>77</v>
      </c>
      <c r="C42" s="22" t="s">
        <v>78</v>
      </c>
      <c r="D42" s="24" t="s">
        <v>25</v>
      </c>
      <c r="E42" s="19" t="s">
        <v>79</v>
      </c>
      <c r="F42" s="19" t="s">
        <v>80</v>
      </c>
      <c r="G42" s="19" t="s">
        <v>28</v>
      </c>
      <c r="H42" s="20">
        <v>150000</v>
      </c>
      <c r="I42" s="21">
        <f>+H42*2.87%</f>
        <v>4305</v>
      </c>
      <c r="J42" s="21">
        <f>134820*3.04%</f>
        <v>4098.5280000000002</v>
      </c>
      <c r="K42" s="21">
        <f>H42-I42-J42</f>
        <v>141596.47200000001</v>
      </c>
      <c r="L42" s="21">
        <v>23982.06</v>
      </c>
      <c r="M42" s="21"/>
      <c r="N42" s="21">
        <v>25</v>
      </c>
      <c r="O42" s="21"/>
      <c r="P42" s="21">
        <f>I42+J42+L42+N42</f>
        <v>32410.588000000003</v>
      </c>
      <c r="Q42" s="21">
        <f t="shared" si="9"/>
        <v>117589.412</v>
      </c>
    </row>
    <row r="43" spans="1:17" ht="48.6" customHeight="1" thickBot="1" x14ac:dyDescent="0.45">
      <c r="A43" s="18"/>
      <c r="B43" s="73" t="s">
        <v>33</v>
      </c>
      <c r="C43" s="74"/>
      <c r="D43" s="74"/>
      <c r="E43" s="74"/>
      <c r="F43" s="75"/>
      <c r="G43" s="19"/>
      <c r="H43" s="28">
        <f>H41+H42</f>
        <v>400000</v>
      </c>
      <c r="I43" s="28">
        <f t="shared" ref="I43:Q43" si="10">I41+I42</f>
        <v>11480</v>
      </c>
      <c r="J43" s="28">
        <f t="shared" si="10"/>
        <v>8197.0560000000005</v>
      </c>
      <c r="K43" s="28">
        <f t="shared" si="10"/>
        <v>380322.94400000002</v>
      </c>
      <c r="L43" s="28">
        <f t="shared" si="10"/>
        <v>72246.62</v>
      </c>
      <c r="M43" s="28">
        <f t="shared" si="10"/>
        <v>0</v>
      </c>
      <c r="N43" s="28">
        <f t="shared" si="10"/>
        <v>50</v>
      </c>
      <c r="O43" s="28">
        <f t="shared" si="10"/>
        <v>0</v>
      </c>
      <c r="P43" s="28">
        <f t="shared" si="10"/>
        <v>91973.676000000007</v>
      </c>
      <c r="Q43" s="28">
        <f t="shared" si="10"/>
        <v>308026.32400000002</v>
      </c>
    </row>
    <row r="44" spans="1:17" ht="37.5" customHeight="1" thickBot="1" x14ac:dyDescent="0.45">
      <c r="A44" s="18"/>
      <c r="B44" s="22"/>
      <c r="C44" s="22"/>
      <c r="D44" s="19"/>
      <c r="E44" s="19"/>
      <c r="F44" s="19"/>
      <c r="G44" s="19"/>
      <c r="H44" s="20"/>
      <c r="I44" s="42"/>
      <c r="J44" s="42"/>
      <c r="K44" s="42"/>
      <c r="L44" s="42"/>
      <c r="M44" s="42"/>
      <c r="N44" s="42"/>
      <c r="O44" s="42"/>
      <c r="P44" s="42"/>
      <c r="Q44" s="42"/>
    </row>
    <row r="45" spans="1:17" ht="37.5" customHeight="1" thickBot="1" x14ac:dyDescent="0.45">
      <c r="A45" s="18"/>
      <c r="B45" s="22"/>
      <c r="C45" s="22"/>
      <c r="D45" s="19"/>
      <c r="E45" s="19"/>
      <c r="F45" s="19"/>
      <c r="G45" s="19"/>
      <c r="H45" s="20"/>
      <c r="I45" s="42"/>
      <c r="J45" s="42"/>
      <c r="K45" s="42"/>
      <c r="L45" s="42"/>
      <c r="M45" s="42"/>
      <c r="N45" s="42"/>
      <c r="O45" s="42"/>
      <c r="P45" s="42"/>
      <c r="Q45" s="42"/>
    </row>
    <row r="46" spans="1:17" ht="48.6" customHeight="1" thickBot="1" x14ac:dyDescent="0.45">
      <c r="A46" s="18"/>
      <c r="B46" s="73" t="s">
        <v>81</v>
      </c>
      <c r="C46" s="74"/>
      <c r="D46" s="74"/>
      <c r="E46" s="74"/>
      <c r="F46" s="75"/>
      <c r="G46" s="19"/>
      <c r="H46" s="28">
        <f>+H12+H16+H20+H24+H27+H30+H33+H37+H40+H43</f>
        <v>2330914.8132605958</v>
      </c>
      <c r="I46" s="28">
        <f t="shared" ref="I46:Q46" si="11">+I12+I16+I20+I24+I27+I30+I33+I37+I40+I43</f>
        <v>66897.255140579102</v>
      </c>
      <c r="J46" s="28">
        <f t="shared" si="11"/>
        <v>53786.562323122111</v>
      </c>
      <c r="K46" s="28">
        <f t="shared" si="11"/>
        <v>2210230.9957968951</v>
      </c>
      <c r="L46" s="28">
        <f t="shared" si="11"/>
        <v>374633.98</v>
      </c>
      <c r="M46" s="28">
        <f t="shared" si="11"/>
        <v>0</v>
      </c>
      <c r="N46" s="28">
        <f t="shared" si="11"/>
        <v>400</v>
      </c>
      <c r="O46" s="28">
        <f t="shared" si="11"/>
        <v>0</v>
      </c>
      <c r="P46" s="28">
        <f t="shared" si="11"/>
        <v>495717.79746370122</v>
      </c>
      <c r="Q46" s="28">
        <f t="shared" si="11"/>
        <v>1835197.0157968947</v>
      </c>
    </row>
    <row r="47" spans="1:17" ht="37.5" customHeight="1" x14ac:dyDescent="0.35">
      <c r="D47" s="3"/>
      <c r="E47" s="43"/>
      <c r="F47" s="3"/>
      <c r="G47" s="3"/>
      <c r="H47" s="3"/>
      <c r="I47" s="3"/>
      <c r="J47" s="3"/>
      <c r="K47" s="3"/>
      <c r="L47" s="3"/>
      <c r="M47" s="3"/>
      <c r="N47" s="3"/>
      <c r="O47" s="44"/>
      <c r="P47" s="3"/>
      <c r="Q47" s="43"/>
    </row>
    <row r="48" spans="1:17" ht="37.5" customHeight="1" x14ac:dyDescent="0.35"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44"/>
      <c r="P48" s="3"/>
      <c r="Q48" s="3"/>
    </row>
    <row r="49" spans="4:17" ht="37.5" customHeight="1" x14ac:dyDescent="0.35">
      <c r="D49" s="3"/>
      <c r="E49" s="9"/>
      <c r="F49" s="3"/>
      <c r="G49" s="9"/>
      <c r="H49" s="45"/>
      <c r="I49" s="45"/>
      <c r="J49" s="45"/>
      <c r="K49" s="45"/>
      <c r="L49" s="45"/>
      <c r="M49" s="45"/>
      <c r="N49" s="45"/>
      <c r="O49" s="45"/>
      <c r="P49" s="45"/>
      <c r="Q49" s="45"/>
    </row>
    <row r="50" spans="4:17" ht="37.5" customHeight="1" x14ac:dyDescent="0.45">
      <c r="D50" s="3"/>
      <c r="F50" s="4" t="s">
        <v>82</v>
      </c>
      <c r="G50" s="3"/>
      <c r="H50" s="46"/>
      <c r="I50" s="76"/>
      <c r="J50" s="76"/>
      <c r="K50" s="76"/>
      <c r="L50" s="47"/>
      <c r="M50" s="47"/>
      <c r="N50" s="47"/>
      <c r="O50" s="48"/>
      <c r="P50" s="3"/>
      <c r="Q50" s="49"/>
    </row>
    <row r="51" spans="4:17" ht="37.5" customHeight="1" x14ac:dyDescent="0.4">
      <c r="D51" s="3"/>
      <c r="F51" s="4" t="s">
        <v>83</v>
      </c>
      <c r="G51" s="3"/>
      <c r="H51" s="3"/>
      <c r="I51" s="3"/>
      <c r="J51" s="4"/>
      <c r="K51" s="3"/>
      <c r="L51" s="3"/>
      <c r="M51" s="3"/>
      <c r="N51" s="3"/>
      <c r="O51" s="48"/>
      <c r="P51" s="3"/>
      <c r="Q51" s="50"/>
    </row>
    <row r="52" spans="4:17" ht="37.5" customHeight="1" x14ac:dyDescent="0.3">
      <c r="E52" s="51"/>
      <c r="F52" s="51"/>
      <c r="G52" s="51"/>
      <c r="H52" s="51"/>
      <c r="I52" s="52"/>
      <c r="J52" s="52"/>
      <c r="K52" s="52"/>
      <c r="L52" s="53"/>
      <c r="M52" s="54"/>
      <c r="N52" s="55"/>
      <c r="O52" s="3"/>
      <c r="P52" s="3"/>
      <c r="Q52" s="3"/>
    </row>
    <row r="53" spans="4:17" ht="37.5" customHeight="1" x14ac:dyDescent="0.4">
      <c r="D53" s="56"/>
      <c r="E53" s="57"/>
      <c r="F53" s="57"/>
      <c r="G53" s="57"/>
      <c r="H53" s="58"/>
    </row>
    <row r="54" spans="4:17" ht="37.5" customHeight="1" x14ac:dyDescent="0.4">
      <c r="D54" s="56"/>
      <c r="E54" s="57"/>
      <c r="F54" s="59"/>
      <c r="G54" s="59"/>
      <c r="H54" s="60"/>
    </row>
    <row r="55" spans="4:17" ht="37.5" customHeight="1" x14ac:dyDescent="0.4">
      <c r="D55" s="56"/>
      <c r="E55" s="61"/>
      <c r="F55" s="56"/>
      <c r="G55" s="56"/>
      <c r="H55" s="58"/>
    </row>
    <row r="56" spans="4:17" ht="37.5" customHeight="1" x14ac:dyDescent="0.4">
      <c r="D56" s="56"/>
      <c r="E56" s="51"/>
      <c r="F56" s="51"/>
      <c r="G56" s="51"/>
      <c r="H56" s="51"/>
      <c r="I56" s="51"/>
      <c r="J56" s="51"/>
      <c r="K56" s="51"/>
      <c r="L56" s="51"/>
      <c r="M56" s="62"/>
      <c r="N56" s="54"/>
    </row>
    <row r="57" spans="4:17" ht="37.5" customHeight="1" x14ac:dyDescent="0.4">
      <c r="D57" s="56"/>
      <c r="E57" s="57"/>
      <c r="F57" s="57"/>
      <c r="G57" s="57"/>
      <c r="H57" s="63"/>
      <c r="I57" s="51"/>
      <c r="J57" s="51"/>
      <c r="K57" s="51"/>
      <c r="L57" s="51"/>
      <c r="M57" s="62"/>
      <c r="N57" s="54"/>
    </row>
    <row r="58" spans="4:17" ht="37.5" customHeight="1" x14ac:dyDescent="0.4">
      <c r="D58" s="56"/>
      <c r="E58" s="57"/>
      <c r="F58" s="57"/>
      <c r="G58" s="57"/>
      <c r="H58" s="63"/>
      <c r="I58" s="51"/>
      <c r="J58" s="51"/>
      <c r="K58" s="51"/>
      <c r="L58" s="51"/>
      <c r="M58" s="62"/>
      <c r="N58" s="54"/>
    </row>
    <row r="59" spans="4:17" ht="37.5" customHeight="1" x14ac:dyDescent="0.4">
      <c r="D59" s="56"/>
      <c r="E59" s="57"/>
      <c r="F59" s="57"/>
      <c r="G59" s="57"/>
      <c r="H59" s="51"/>
    </row>
    <row r="60" spans="4:17" ht="37.5" customHeight="1" x14ac:dyDescent="0.4">
      <c r="D60" s="64"/>
      <c r="E60" s="51"/>
      <c r="F60" s="51"/>
      <c r="G60" s="51"/>
      <c r="H60" s="51"/>
    </row>
    <row r="61" spans="4:17" ht="30.75" x14ac:dyDescent="0.4">
      <c r="D61" s="57"/>
      <c r="E61" s="64"/>
      <c r="F61" s="59"/>
      <c r="G61" s="59"/>
      <c r="H61" s="65"/>
    </row>
    <row r="62" spans="4:17" ht="47.25" customHeight="1" x14ac:dyDescent="0.4">
      <c r="D62" s="51"/>
      <c r="E62" s="57"/>
      <c r="F62" s="65"/>
      <c r="G62" s="65"/>
      <c r="H62" s="63"/>
    </row>
    <row r="63" spans="4:17" ht="30.75" x14ac:dyDescent="0.4">
      <c r="D63" s="51"/>
      <c r="E63" s="57"/>
      <c r="F63" s="65"/>
      <c r="G63" s="65"/>
      <c r="H63" s="63"/>
    </row>
    <row r="64" spans="4:17" ht="30.75" x14ac:dyDescent="0.4">
      <c r="D64" s="64"/>
      <c r="E64" s="64"/>
      <c r="F64" s="59"/>
      <c r="G64" s="59"/>
      <c r="H64" s="65"/>
    </row>
    <row r="65" spans="4:8" ht="30.75" x14ac:dyDescent="0.4">
      <c r="D65" s="57"/>
      <c r="E65" s="65"/>
      <c r="F65" s="63"/>
      <c r="G65" s="63"/>
      <c r="H65" s="62"/>
    </row>
    <row r="66" spans="4:8" ht="30.75" x14ac:dyDescent="0.4">
      <c r="D66" s="56"/>
      <c r="E66" s="51"/>
      <c r="F66" s="51"/>
      <c r="G66" s="51"/>
      <c r="H66" s="66"/>
    </row>
    <row r="67" spans="4:8" ht="30.75" x14ac:dyDescent="0.4">
      <c r="D67" s="56"/>
      <c r="E67" s="56"/>
      <c r="F67" s="56"/>
      <c r="G67" s="56"/>
      <c r="H67" s="67"/>
    </row>
    <row r="68" spans="4:8" ht="29.25" x14ac:dyDescent="0.25">
      <c r="D68" s="51"/>
      <c r="E68" s="51"/>
      <c r="F68" s="51"/>
      <c r="G68" s="51"/>
      <c r="H68" s="62"/>
    </row>
    <row r="69" spans="4:8" ht="30.75" x14ac:dyDescent="0.4">
      <c r="D69" s="57"/>
      <c r="E69" s="65"/>
      <c r="F69" s="63"/>
      <c r="G69" s="63"/>
      <c r="H69" s="54"/>
    </row>
    <row r="70" spans="4:8" ht="30.75" x14ac:dyDescent="0.35">
      <c r="D70" s="53"/>
      <c r="E70" s="65"/>
      <c r="F70" s="68"/>
      <c r="G70" s="68"/>
      <c r="H70" s="54"/>
    </row>
    <row r="71" spans="4:8" ht="30.75" x14ac:dyDescent="0.4">
      <c r="D71" s="57"/>
      <c r="E71" s="52"/>
      <c r="F71" s="69"/>
      <c r="G71" s="69"/>
      <c r="H71" s="62"/>
    </row>
    <row r="72" spans="4:8" ht="36" customHeight="1" x14ac:dyDescent="0.4">
      <c r="D72" s="56"/>
      <c r="F72" s="69"/>
      <c r="G72" s="69"/>
    </row>
    <row r="73" spans="4:8" ht="37.5" customHeight="1" x14ac:dyDescent="0.25">
      <c r="D73" s="51"/>
      <c r="E73" s="51"/>
      <c r="F73" s="66"/>
      <c r="G73" s="66"/>
      <c r="H73" s="62"/>
    </row>
    <row r="74" spans="4:8" ht="30.75" x14ac:dyDescent="0.4">
      <c r="D74" s="56"/>
      <c r="E74" s="56"/>
      <c r="F74" s="56"/>
      <c r="G74" s="56"/>
      <c r="H74" s="56"/>
    </row>
  </sheetData>
  <autoFilter ref="A8:Q8" xr:uid="{00000000-0009-0000-0000-000001000000}"/>
  <mergeCells count="23">
    <mergeCell ref="B16:F16"/>
    <mergeCell ref="I7:J7"/>
    <mergeCell ref="K7:O7"/>
    <mergeCell ref="B9:E9"/>
    <mergeCell ref="B12:F12"/>
    <mergeCell ref="B13:E13"/>
    <mergeCell ref="B37:F37"/>
    <mergeCell ref="B17:E17"/>
    <mergeCell ref="B20:F20"/>
    <mergeCell ref="B21:E21"/>
    <mergeCell ref="B24:F24"/>
    <mergeCell ref="B25:E25"/>
    <mergeCell ref="B27:F27"/>
    <mergeCell ref="B28:E28"/>
    <mergeCell ref="B30:F30"/>
    <mergeCell ref="B31:E31"/>
    <mergeCell ref="B33:F33"/>
    <mergeCell ref="B34:E34"/>
    <mergeCell ref="B38:E38"/>
    <mergeCell ref="B40:E40"/>
    <mergeCell ref="B43:F43"/>
    <mergeCell ref="B46:F46"/>
    <mergeCell ref="I50:K50"/>
  </mergeCells>
  <pageMargins left="0.70866141732283505" right="0.70866141732283505" top="0.74803149606299202" bottom="0.74803149606299202" header="0.31496062992126" footer="0.31496062992126"/>
  <pageSetup paperSize="5" scale="1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 CONTRATADOS OCT 2020</vt:lpstr>
      <vt:lpstr>'NOMINA  CONTRATADOS OCT 2020'!Área_de_impresión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DGAPPLPT13</dc:creator>
  <cp:lastModifiedBy>Ruddy Ramos</cp:lastModifiedBy>
  <cp:lastPrinted>2023-03-31T14:00:42Z</cp:lastPrinted>
  <dcterms:created xsi:type="dcterms:W3CDTF">2023-03-30T18:59:10Z</dcterms:created>
  <dcterms:modified xsi:type="dcterms:W3CDTF">2023-03-31T14:00:48Z</dcterms:modified>
</cp:coreProperties>
</file>